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R:\Financial Services\Website Items\Updates 2023\Debt Obligations\"/>
    </mc:Choice>
  </mc:AlternateContent>
  <xr:revisionPtr revIDLastSave="0" documentId="13_ncr:1_{44F2510B-CD0A-4844-9E7C-F871211C9823}" xr6:coauthVersionLast="47" xr6:coauthVersionMax="47" xr10:uidLastSave="{00000000-0000-0000-0000-000000000000}"/>
  <bookViews>
    <workbookView xWindow="-98" yWindow="-98" windowWidth="22695" windowHeight="14595" tabRatio="685" firstSheet="1" activeTab="6"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4" l="1"/>
  <c r="B10" i="4"/>
  <c r="B11" i="4"/>
  <c r="J27" i="3"/>
  <c r="E27" i="3"/>
  <c r="E26" i="3"/>
  <c r="I25" i="3"/>
  <c r="E25" i="3"/>
  <c r="E24" i="3" l="1"/>
  <c r="D24" i="3"/>
  <c r="J23" i="3"/>
  <c r="E23" i="3"/>
  <c r="D23" i="3"/>
  <c r="E22" i="3"/>
  <c r="D22" i="3"/>
  <c r="E21" i="3"/>
  <c r="D21" i="3"/>
  <c r="J10" i="3"/>
  <c r="J18" i="3" l="1"/>
  <c r="E18" i="3"/>
  <c r="D18" i="3"/>
  <c r="E17" i="3"/>
  <c r="D17" i="3"/>
  <c r="J16" i="3"/>
  <c r="E16" i="3"/>
  <c r="D16" i="3"/>
  <c r="E15" i="3"/>
  <c r="D15" i="3"/>
  <c r="E14" i="3"/>
  <c r="D14" i="3"/>
  <c r="I15" i="3" l="1"/>
  <c r="B15" i="4" l="1"/>
  <c r="B22" i="4" s="1"/>
  <c r="B17" i="4"/>
  <c r="B24" i="4" s="1"/>
  <c r="B16" i="4"/>
  <c r="B23" i="4" s="1"/>
  <c r="I19" i="3" l="1"/>
  <c r="I18" i="3"/>
  <c r="I24" i="3"/>
  <c r="I23" i="3"/>
  <c r="I22" i="3"/>
  <c r="I21" i="3"/>
  <c r="I20" i="3"/>
  <c r="I17" i="3"/>
  <c r="I16" i="3"/>
  <c r="I14" i="3"/>
  <c r="I13" i="3"/>
  <c r="I12" i="3"/>
  <c r="I11" i="3"/>
  <c r="I10" i="3"/>
  <c r="B9" i="1" l="1"/>
  <c r="J112" i="3" l="1"/>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B4" i="4" l="1"/>
  <c r="B3" i="4"/>
  <c r="J63" i="3" l="1"/>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B4" i="3"/>
  <c r="B3" i="3"/>
  <c r="C3" i="2" l="1"/>
  <c r="C4" i="2" s="1"/>
  <c r="C5" i="2" s="1"/>
  <c r="C6" i="2" s="1"/>
  <c r="I26" i="3"/>
  <c r="I27" i="3"/>
</calcChain>
</file>

<file path=xl/sharedStrings.xml><?xml version="1.0" encoding="utf-8"?>
<sst xmlns="http://schemas.openxmlformats.org/spreadsheetml/2006/main" count="532" uniqueCount="347">
  <si>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</si>
  <si>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</si>
  <si>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</si>
  <si>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</si>
  <si>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</si>
  <si>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</si>
  <si>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</si>
  <si>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</si>
  <si>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</si>
  <si>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</si>
  <si>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</si>
  <si>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</si>
  <si>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</si>
  <si>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</si>
  <si>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</si>
  <si>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</si>
  <si>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</si>
  <si>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</si>
  <si>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</si>
  <si>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</si>
  <si>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</si>
  <si>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</si>
  <si>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</si>
  <si>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</si>
  <si>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</si>
  <si>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</si>
  <si>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</si>
  <si>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</si>
  <si>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</si>
  <si>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</si>
  <si>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</si>
  <si>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</si>
  <si>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</si>
  <si>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</si>
  <si>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</si>
  <si>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</si>
  <si>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</si>
  <si>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</si>
  <si>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</si>
  <si>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</si>
  <si>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</si>
  <si>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</si>
  <si>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</si>
  <si>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</si>
  <si>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</si>
  <si>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</si>
  <si>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</si>
  <si>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</si>
  <si>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</si>
  <si>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</si>
  <si>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</si>
  <si>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</si>
  <si>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</si>
  <si>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</si>
  <si>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</si>
  <si>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</si>
  <si>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</si>
  <si>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</si>
  <si>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</si>
  <si>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</si>
  <si>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</si>
  <si>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</si>
  <si>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</si>
  <si>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</si>
  <si>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</si>
  <si>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</si>
  <si>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</si>
  <si>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</si>
  <si>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</si>
  <si>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</si>
  <si>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</si>
  <si>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</si>
  <si>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</si>
  <si>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</si>
  <si>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</si>
  <si>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</si>
  <si>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</si>
  <si>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</si>
  <si>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</si>
  <si>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</si>
  <si>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</si>
  <si>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</si>
  <si>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</si>
  <si>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</si>
  <si>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</si>
  <si>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</si>
  <si>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</si>
  <si>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</si>
  <si>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</si>
  <si>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</si>
  <si>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</si>
  <si>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</si>
  <si>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</si>
  <si>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</si>
  <si>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</si>
  <si>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</si>
  <si>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</si>
  <si>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</si>
  <si>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</si>
  <si>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</si>
  <si>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</si>
  <si>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</si>
  <si>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</si>
  <si>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</si>
  <si>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</si>
  <si>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</si>
  <si>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</si>
  <si>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</si>
  <si>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</si>
  <si>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</si>
  <si>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</si>
  <si>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</si>
  <si>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</si>
  <si>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</si>
  <si>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</si>
  <si>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</si>
  <si>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</si>
  <si>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</si>
  <si>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</si>
  <si>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</si>
  <si>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</si>
  <si>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</si>
  <si>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</si>
  <si>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</si>
  <si>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</si>
  <si>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</si>
  <si>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</si>
  <si>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</si>
  <si>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</si>
  <si>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</si>
  <si>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</si>
  <si>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</si>
  <si>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</si>
  <si>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</si>
  <si>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</si>
  <si>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</si>
  <si>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</si>
  <si>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</si>
  <si>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</si>
  <si>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</si>
  <si>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</si>
  <si>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</si>
  <si>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</si>
  <si>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</si>
  <si>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</si>
  <si>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</si>
  <si>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</si>
  <si>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</si>
  <si>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</si>
  <si>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</si>
  <si>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</si>
  <si>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</si>
  <si>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</si>
  <si>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</si>
  <si>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</si>
  <si>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</si>
  <si>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</si>
  <si>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</si>
  <si>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</si>
  <si>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</si>
  <si>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</si>
  <si>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</si>
  <si>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</si>
  <si>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</si>
  <si>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</si>
  <si>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</si>
  <si>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</si>
  <si>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</si>
  <si>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</si>
  <si>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</si>
  <si>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</si>
  <si>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</si>
  <si>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</si>
  <si>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</si>
  <si>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</si>
  <si>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</si>
  <si>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</si>
  <si>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</si>
  <si>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</si>
  <si>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</si>
  <si>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</si>
  <si>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</si>
  <si>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</si>
  <si>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</si>
  <si>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</si>
  <si>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</si>
  <si>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</si>
  <si>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</si>
  <si>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</si>
  <si>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</si>
  <si>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</si>
  <si>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</si>
  <si>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</si>
  <si>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</si>
  <si>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</si>
  <si>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</si>
  <si>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</si>
  <si>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</si>
  <si>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</si>
  <si>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</si>
  <si>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</si>
  <si>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</si>
  <si>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</si>
  <si>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</si>
  <si>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</si>
  <si>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</si>
  <si>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</si>
  <si>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</si>
  <si>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</si>
  <si>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</si>
  <si>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</si>
  <si>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</si>
  <si>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</si>
  <si>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</si>
  <si>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</si>
  <si>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</si>
  <si>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</si>
  <si>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</si>
  <si>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</si>
  <si>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</si>
  <si>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</si>
  <si>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</si>
  <si>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</si>
  <si>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</si>
  <si>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</si>
  <si>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</si>
  <si>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</si>
  <si>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</si>
  <si>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</si>
  <si>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</si>
  <si>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</si>
  <si>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</si>
  <si>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</si>
  <si>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</si>
  <si>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</si>
  <si>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</si>
  <si>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</si>
  <si>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</si>
  <si>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</si>
  <si>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</si>
  <si>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</si>
  <si>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</si>
  <si>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</si>
  <si>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</si>
  <si>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</si>
  <si>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</si>
  <si>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</si>
  <si>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</si>
  <si>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</si>
  <si>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</si>
  <si>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</si>
  <si>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</si>
  <si>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</si>
  <si>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</si>
  <si>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</si>
  <si>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</si>
  <si>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</si>
  <si>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</si>
  <si>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</si>
  <si>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</si>
  <si>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</si>
  <si>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</si>
  <si>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</si>
  <si>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</si>
  <si>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</si>
  <si>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</si>
  <si>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</si>
  <si>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</si>
  <si>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</si>
  <si>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</si>
  <si>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</si>
  <si>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</si>
  <si>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</si>
  <si>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</si>
  <si>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</si>
  <si>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</si>
  <si>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</si>
  <si>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</si>
  <si>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</si>
  <si>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</si>
  <si>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</si>
  <si>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</si>
  <si>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</si>
  <si>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</si>
  <si>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</si>
  <si>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</si>
  <si>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</si>
  <si>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</si>
  <si>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</si>
  <si>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</si>
  <si>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</si>
  <si>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</si>
  <si>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</si>
  <si>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</si>
  <si>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</si>
  <si>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</si>
  <si>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</si>
  <si>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</si>
  <si>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</si>
  <si>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Town of Addison</t>
  </si>
  <si>
    <t>https://addisontexas.net/</t>
  </si>
  <si>
    <t>972-450-7051</t>
  </si>
  <si>
    <t>adturner@addisontx.gov</t>
  </si>
  <si>
    <t>Amanda Turner</t>
  </si>
  <si>
    <t>972-450-7064</t>
  </si>
  <si>
    <t>5350 Beltline Rd</t>
  </si>
  <si>
    <t>Dallas</t>
  </si>
  <si>
    <t>PO Box 9010</t>
  </si>
  <si>
    <t>Addison</t>
  </si>
  <si>
    <t>GO Refund &amp; Imp Bonds Series 2012</t>
  </si>
  <si>
    <t xml:space="preserve">The bonds will be used to (i) refund a portion of the Town's outstanding debt: General Obligation Bonds Series 2004 and General Obligation Refunding and Improvement Bonds Series 2005 to lower the overall debt service requirements of the Town, (ii) making certain public improvements, including, to wit: (a) engineering, constructing, reconstructing, improving, developing, extending and expanding streets, thoroughfares, bridges, interchanges, intersections, grade separations, sidewalks and other public ways of the Town, including necessary and related storm drainage facilities and improvements, signaliztion and other traffic controls, street lighting and the acquisition of any needed rights-of-way therefor, (b) relocating utilities currently located adjacent to Belt Line Road and acquiring, constructing and developing Belt Line Road streescape improvements, and (iii) to pay the costs of issuing the bonds.  </t>
  </si>
  <si>
    <t>GO Bonds, Tax Exempt Series 2013</t>
  </si>
  <si>
    <t xml:space="preserve">The bonds will be used to provide funds to (i) engineer, construct, improve, repairing, develop, extend and expand streets, thoroughfares, bridges, interchanges, intersections, grade separations, sidewalks and other public ways of the Town, included related streetscape improvements, public utility improvements, storm drainage facilities and improvements, signalization and other traffic controls, street lighting and the acquisition of land therefore; (ii) acquire and improve of land and interest in land to provide improvements, additions and access to the Addison Municipal Airport, and (iii) pay the costs of issuing the Tax-Exempt Bonds. </t>
  </si>
  <si>
    <t>GO Bonds, Series 2013AMT</t>
  </si>
  <si>
    <t>The bonds will be used to provide funds to: (i) acquire and improve of land and interests in land to provide improvements, additions and access to the Addison Municipal Airport, and (ii) pay the costs of issuing the AMT bonds.</t>
  </si>
  <si>
    <t>GO Bonds,Taxable Series 2013B</t>
  </si>
  <si>
    <t>The bonds, together with other available Town funds, will be used to provide funds to: (i) acquire and improve of land and interests in land to provide improvements, additions and access to the Addison Municipal Airport, and (ii) pay the costs of issuing the Taxable Bonds.</t>
  </si>
  <si>
    <t>GO Bonds, Tax Exempt Series 2014</t>
  </si>
  <si>
    <t>The bonds will be used to provide funds for: (i) engineering, constructing, reconstructing, improving, repairing, developing, extending and expanding streets, thoroughfares, bridges, interchanges, intersections, grade separations, sidewalks and other public ways of the Town, including related streetscape improvements, public utility improvements, storm drainage facilities and improvements, signalization and other traffic controls, street lighting, and the acquisition of land therefor; relocating utilities currently located in or adjacent to the Belt Line Road right-of-way and acquiring, constructing, and developing Belt Line Road roadway and streetscape improvements and the acquisition of land therefor; and (iii) for the payment of the costs of issuing the Tax-Exempt Bonds.</t>
  </si>
  <si>
    <t>GO Refunding Bonds, Series 2016</t>
  </si>
  <si>
    <t>The bonds will be used to refund a portion of the Town’s outstanding  debt (the 2008 CO's) for debt service savings, and to pay the costs associated with the issuance of the bonds.</t>
  </si>
  <si>
    <t>GO Bonds, Series 2020</t>
  </si>
  <si>
    <t>Proceeds from the sale of the Bonds will be used for (i) constructing and improving Keller Springs Road and Airport Parkway, including sidewalks, bridges, landscaping, streetlighting, right-of-way protection, and related storm drainage improvements; and acquiring rights-of-way in connection therewith, (ii) acquiring, developing, renovating and improving parks, park facilities, recreation facilities, including the Addison Athletic Club, and open spaces for park and recreation purposes in and for the Town, including the acquisition of land therefor, (iii) renovating, repairing, improving, and equipping existing Town  service, public safety, conference and administrative facilities, including repair, replacement, and improvement of roofs, mechanical, electrical, plumbing, air conditioning, heating and ventilation equipment and systems, façade improvements, and improvements required by the Americans with
Disabilities Act and other applicable laws, (iv) improving, acquiring and equipping advanced traffic control systems and facilities and (v) paying of the costs of issuance of the Bonds.</t>
  </si>
  <si>
    <t>GO Refunding Bonds, Taxable Series 2020</t>
  </si>
  <si>
    <t>Proceeds from the sale of the Taxable Bonds will be used (i) to refund certain outstanding ad valorem tax obligations of the Town as described in Schedule I – Schedule of Refunded Obligations (the "Refunded  Obligations") for debt service savings and (ii) for payment of with the costs of issuance of the Taxable Bonds.</t>
  </si>
  <si>
    <t xml:space="preserve">The bonds will be used for (i) acquiring and installing radio and telecommunication equipment for Town public safety operations, (ii) designing, acquiring, improving, constructing, and renovating water, wastewater and street infrastructure improvements, including drainage infrastructure, within the Vitruvian Park area of the Town; and (iii) paying professional services of attorneys, financial advisors and other professionals in connection with the Project and the issuance of the certificates.  </t>
  </si>
  <si>
    <t>Comb Tax and Revenue CO, Series 2019</t>
  </si>
  <si>
    <t>Proceeds from the sale of the Certificates will be used for (i) engineering, constructing, reconstructing, improving, repairing, developing, extending and expanding streets, thoroughfares, bridges, interchanges, intersections, grade separations, sidewalks and other public ways of the Town, including related streetscape improvements, public utility improvements, storm drainage facilities and improvements, signalization and other traffic controls, street lighting, and the acquisition of land therefor, (ii) improvements to a groundwater well to supply water to the Town’s Vitruvian Park, ((i) and (i) together, the “Project”); and (iii) to pay for professional services of attorneys, financial advisors and other professionals in connection with the Project and the issuance of the Certificates</t>
  </si>
  <si>
    <t>Cert of Obligation  Series 2014</t>
  </si>
  <si>
    <t>The Certificates will be used for (i) designing, constructing, installing, acquiring and equipping additions, extensions and improvements to the Town’s water and wastewater system, and the acquisition of land and interests in land for such projects, (the "Project") and (ii) paying professional services of attorneys, financial advisors and other professionals in connection with the Project and the issuance of the Certificates.</t>
  </si>
  <si>
    <t>Certificates of Obligation, Series 2018</t>
  </si>
  <si>
    <t>Proceeds from the sale of the Certificates will be used for (i) designing, constructing, installing, acquiring and equipping additions, extensions and improvements to the Town's water and wastewater system, and the acquisition of land and interests in land for such projects, (ii) designing, acquiring, improving, constructing and renovating facilities and infrastructure at the Addison Municipal Airport related to constructing and equipping a new customs and airport administration facility, and (iii) to pay for professional services of attorneys, financial advisors and other professionals in connection with the Project and the issuance of the Certificates.</t>
  </si>
  <si>
    <t>Certificates of Obligation, Series 2013</t>
  </si>
  <si>
    <t>The Certificates will be used for (i) (a) designing, acquiring, improving, constructing and renovating facilities and infrastructure at the Addison Municipal Airport and the acquisition and improvement of land and interests in land to provide improvements, additions and access to the airport, (b) designing, acquiring, improving, constructing, and renovating City drainage and stormwater infrastructure and facilities ((a) and (b) together, the "Project") and (ii) paying professional services of attorneys, financial advisors and other professionals in connection with the Project and the issuance of the Certificates.</t>
  </si>
  <si>
    <t>GO Bonds, Series 2021</t>
  </si>
  <si>
    <t>GO Refunding Bonds, Taxable Series 2021</t>
  </si>
  <si>
    <t>Proceeds from the sale of the Bonds will be used for (i) engineering, constructing, reconstructing, improving, repairing, developing, extending and expanding streets,  thoroughfares, bridges, interchanges, intersections, grade separations, sidewalks and other
public ways of the Town, including related streetscape improvements, public utility improvements, storm drainage facilities and improvements, signalization and other traffic controls, street lighting, and the acquisition of land therefor, (ii) acquiring, developing, renovating and improving parks, park facilities, recreation facilities, including the Addison Athletic Club, and open spaces for park and recreation purposes in and for the Town, including the acquisition of land therefor, (iii) renovating, repairing, improving, and equipping
existing Town service, public safety, conference and administrative facilities, including repair, replacement, and improvement of roofs, mechanical, electrical, plumbing, air conditioning, heating and ventilation equipment and systems, façade improvements, and improvements required by the Americans with Disabilities Act and other applicable laws, and (iv) paying of the costs of issuance of the Bonds.</t>
  </si>
  <si>
    <t>Assistant Finance Director</t>
  </si>
  <si>
    <t>NCTCOG 2022 Estimate</t>
  </si>
  <si>
    <t>GO Refunding Bonds, Series 2022</t>
  </si>
  <si>
    <t>Proceeds from the sale of the Taxable Bonds will be used (i) to refund certain outstanding ad valorem tax obligations of the Town as described in Schedule I – Schedule of Refunded Obligations (the "Refunded Obligations") for debt service savings and (ii) for payment of the costs of issuance of the Taxable Bonds. (GO Bonds, Tax-Exempt Series 2013, GO Bonds, Series 2013A (AMT), Combination Tax and Revenue Certificates of Obligation, Series 2013)</t>
  </si>
  <si>
    <t>Proceeds from the sale of the Bonds will be used (i) to refund certain outstanding ad valorem tax obligations of the Town as described in Schedule I – Schedule of Refunded Obligations (the “Refunded Obligations”) for debt service savings, and (ii) to pay the costs of issuance of the Bonds.  (Combination Tax and Revenue Certificates of Obligation, Series 2012)</t>
  </si>
  <si>
    <t>GO Bonds, Series 2022</t>
  </si>
  <si>
    <t>Proceeds from the sale of the Bonds will be used for the purpose of (i) engineering, constructing, reconstructing, improving, repairing, developing, extending and expanding streets, thoroughfares, bridges, interchanges, intersections, grade separations, sidewalks and other public ways of the Town, including related streetscape improvements, public utility improvements, storm drainage facilities and improvements, signalization and other traffic controls, street lighting, and the acquisition of land therefor, (ii) acquiring, developing, renovating and improving parks, park facilities, recreation facilities, including the Addison Athletic Club, and open spaces for park and recreation purposes in and for the Town, including the acquisition of land therefor; (iii) renovating, repairing, improving, and equipping existing Town service, public safety, conference and administrative facilities, including repair, replacement, and improvement of roofs, mechanical, electrical, plumbing, air conditioning, heating and ventilation equipment and systems, façade improvements, and improvements required by the Americans with Disabilities Act and other applicable laws and (iv) paying the costs of issuing the Bonds.</t>
  </si>
  <si>
    <t>Comb Tax and Revenue CO, Series 2012</t>
  </si>
  <si>
    <t>Comb Tax and Revenue CO, Series 2022</t>
  </si>
  <si>
    <t>Proceeds of the Certificates are expected to be used for the purpose of (i) designing, engineering, developing, constructing, improving and repairing, extending and expanding streets, thoroughfares and bridges, including streetscaping, related storm drainage improvements, signalization and other traffic controls, sidewalks, street lights and the acquisition of any right of way therefor; (ii) designing, developing, constructing, and improving Town water and sewer system improvements and facilities; and (vi) professional services incurred in connection with items (i) and (ii), and to pay the costs incurred in connection with the issuance of the Certificates.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</si>
</sst>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4"/>
  <cols>
    <col min="1" max="1" width="55.73046875" style="59" customWidth="1"/>
    <col min="2" max="16384" width="9.1328125" style="58" hidden="1"/>
  </cols>
  <sheetData>
    <row r="1" spans="1:1" ht="15" x14ac:dyDescent="0.4">
      <c r="A1" s="60" t="s">
        <v>236</v>
      </c>
    </row>
    <row r="2" spans="1:1" ht="24.95" customHeight="1" x14ac:dyDescent="0.4">
      <c r="A2" s="63" t="s">
        <v>281</v>
      </c>
    </row>
    <row r="3" spans="1:1" ht="24.95" customHeight="1" x14ac:dyDescent="0.45">
      <c r="A3" s="61" t="s">
        <v>282</v>
      </c>
    </row>
    <row r="4" spans="1:1" ht="24.95" customHeight="1" x14ac:dyDescent="0.45">
      <c r="A4" s="61" t="s">
        <v>283</v>
      </c>
    </row>
    <row r="5" spans="1:1" ht="24.95" customHeight="1" x14ac:dyDescent="0.45">
      <c r="A5" s="61" t="s">
        <v>284</v>
      </c>
    </row>
    <row r="6" spans="1:1" ht="24.95" customHeight="1" x14ac:dyDescent="0.45">
      <c r="A6" s="61" t="s">
        <v>285</v>
      </c>
    </row>
    <row r="7" spans="1:1" ht="24.95" customHeight="1" x14ac:dyDescent="0.45">
      <c r="A7" s="61" t="s">
        <v>286</v>
      </c>
    </row>
    <row r="8" spans="1:1" ht="24.95" customHeight="1" x14ac:dyDescent="0.45">
      <c r="A8" s="61" t="s">
        <v>287</v>
      </c>
    </row>
    <row r="9" spans="1:1" ht="24.95" customHeight="1" x14ac:dyDescent="0.4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18" sqref="B18"/>
    </sheetView>
  </sheetViews>
  <sheetFormatPr defaultColWidth="0" defaultRowHeight="15.4" zeroHeight="1" x14ac:dyDescent="0.45"/>
  <cols>
    <col min="1" max="1" width="56.3984375" style="35" customWidth="1"/>
    <col min="2" max="2" width="61.1328125" style="1" customWidth="1"/>
    <col min="3" max="4" width="0" style="1" hidden="1" customWidth="1"/>
    <col min="5" max="16384" width="9.1328125" style="1" hidden="1"/>
  </cols>
  <sheetData>
    <row r="1" spans="1:2" x14ac:dyDescent="0.45">
      <c r="A1" s="32" t="s">
        <v>236</v>
      </c>
      <c r="B1" s="21"/>
    </row>
    <row r="2" spans="1:2" x14ac:dyDescent="0.45">
      <c r="A2" s="34" t="s">
        <v>278</v>
      </c>
      <c r="B2" s="21"/>
    </row>
    <row r="3" spans="1:2" x14ac:dyDescent="0.45">
      <c r="A3" s="33" t="s">
        <v>0</v>
      </c>
      <c r="B3" s="11"/>
    </row>
    <row r="4" spans="1:2" x14ac:dyDescent="0.45">
      <c r="A4" s="64" t="s">
        <v>237</v>
      </c>
      <c r="B4" s="69" t="s">
        <v>299</v>
      </c>
    </row>
    <row r="5" spans="1:2" x14ac:dyDescent="0.45">
      <c r="A5" s="64" t="s">
        <v>238</v>
      </c>
      <c r="B5" s="69" t="s">
        <v>15</v>
      </c>
    </row>
    <row r="6" spans="1:2" x14ac:dyDescent="0.45">
      <c r="A6" s="12" t="s">
        <v>22</v>
      </c>
      <c r="B6" s="70"/>
    </row>
    <row r="7" spans="1:2" x14ac:dyDescent="0.45">
      <c r="A7" s="12" t="s">
        <v>239</v>
      </c>
      <c r="B7" s="69">
        <v>2022</v>
      </c>
    </row>
    <row r="8" spans="1:2" x14ac:dyDescent="0.45">
      <c r="A8" s="12" t="s">
        <v>298</v>
      </c>
      <c r="B8" s="71">
        <v>44470</v>
      </c>
    </row>
    <row r="9" spans="1:2" x14ac:dyDescent="0.45">
      <c r="A9" s="12" t="s">
        <v>14</v>
      </c>
      <c r="B9" s="65">
        <f>IF(ISBLANK(B8),"",DATE(YEAR(B8)+1,MONTH(B8),DAY(B8)-1))</f>
        <v>44834</v>
      </c>
    </row>
    <row r="10" spans="1:2" x14ac:dyDescent="0.45">
      <c r="A10" s="12" t="s">
        <v>21</v>
      </c>
      <c r="B10" s="71" t="s">
        <v>300</v>
      </c>
    </row>
    <row r="11" spans="1:2" x14ac:dyDescent="0.45">
      <c r="A11" s="12" t="s">
        <v>240</v>
      </c>
      <c r="B11" s="72" t="s">
        <v>301</v>
      </c>
    </row>
    <row r="12" spans="1:2" x14ac:dyDescent="0.45">
      <c r="A12" s="12" t="s">
        <v>214</v>
      </c>
      <c r="B12" s="69" t="s">
        <v>302</v>
      </c>
    </row>
    <row r="13" spans="1:2" x14ac:dyDescent="0.45">
      <c r="A13" s="64" t="s">
        <v>241</v>
      </c>
      <c r="B13" s="69" t="s">
        <v>12</v>
      </c>
    </row>
    <row r="14" spans="1:2" x14ac:dyDescent="0.45">
      <c r="A14" s="34"/>
      <c r="B14" s="19"/>
    </row>
    <row r="15" spans="1:2" x14ac:dyDescent="0.45">
      <c r="A15" s="33" t="s">
        <v>3</v>
      </c>
      <c r="B15" s="16"/>
    </row>
    <row r="16" spans="1:2" x14ac:dyDescent="0.45">
      <c r="A16" s="15" t="s">
        <v>242</v>
      </c>
      <c r="B16" s="69" t="s">
        <v>303</v>
      </c>
    </row>
    <row r="17" spans="1:2" x14ac:dyDescent="0.45">
      <c r="A17" s="15" t="s">
        <v>243</v>
      </c>
      <c r="B17" s="69" t="s">
        <v>337</v>
      </c>
    </row>
    <row r="18" spans="1:2" x14ac:dyDescent="0.45">
      <c r="A18" s="15" t="s">
        <v>244</v>
      </c>
      <c r="B18" s="72" t="s">
        <v>304</v>
      </c>
    </row>
    <row r="19" spans="1:2" x14ac:dyDescent="0.45">
      <c r="A19" s="15" t="s">
        <v>4</v>
      </c>
      <c r="B19" s="69" t="s">
        <v>302</v>
      </c>
    </row>
    <row r="20" spans="1:2" x14ac:dyDescent="0.45">
      <c r="A20" s="15" t="s">
        <v>245</v>
      </c>
      <c r="B20" s="69" t="s">
        <v>305</v>
      </c>
    </row>
    <row r="21" spans="1:2" x14ac:dyDescent="0.45">
      <c r="A21" s="15" t="s">
        <v>5</v>
      </c>
      <c r="B21" s="69"/>
    </row>
    <row r="22" spans="1:2" x14ac:dyDescent="0.45">
      <c r="A22" s="15" t="s">
        <v>246</v>
      </c>
      <c r="B22" s="69" t="s">
        <v>306</v>
      </c>
    </row>
    <row r="23" spans="1:2" x14ac:dyDescent="0.45">
      <c r="A23" s="15" t="s">
        <v>247</v>
      </c>
      <c r="B23" s="73">
        <v>75254</v>
      </c>
    </row>
    <row r="24" spans="1:2" x14ac:dyDescent="0.45">
      <c r="A24" s="15" t="s">
        <v>248</v>
      </c>
      <c r="B24" s="69" t="s">
        <v>306</v>
      </c>
    </row>
    <row r="25" spans="1:2" x14ac:dyDescent="0.45">
      <c r="A25" s="15" t="s">
        <v>279</v>
      </c>
      <c r="B25" s="69" t="s">
        <v>13</v>
      </c>
    </row>
    <row r="26" spans="1:2" x14ac:dyDescent="0.45">
      <c r="A26" s="15" t="s">
        <v>6</v>
      </c>
      <c r="B26" s="69" t="s">
        <v>307</v>
      </c>
    </row>
    <row r="27" spans="1:2" x14ac:dyDescent="0.45">
      <c r="A27" s="15" t="s">
        <v>7</v>
      </c>
      <c r="B27" s="69"/>
    </row>
    <row r="28" spans="1:2" x14ac:dyDescent="0.45">
      <c r="A28" s="15" t="s">
        <v>8</v>
      </c>
      <c r="B28" s="69" t="s">
        <v>308</v>
      </c>
    </row>
    <row r="29" spans="1:2" x14ac:dyDescent="0.45">
      <c r="A29" s="15" t="s">
        <v>9</v>
      </c>
      <c r="B29" s="69">
        <v>75001</v>
      </c>
    </row>
    <row r="30" spans="1:2" x14ac:dyDescent="0.45">
      <c r="A30" s="15" t="s">
        <v>10</v>
      </c>
      <c r="B30" s="69" t="s">
        <v>306</v>
      </c>
    </row>
    <row r="31" spans="1:2" x14ac:dyDescent="0.45">
      <c r="A31" s="17" t="s">
        <v>90</v>
      </c>
      <c r="B31" s="18"/>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3"/>
  <sheetViews>
    <sheetView zoomScale="85" zoomScaleNormal="85" workbookViewId="0">
      <selection activeCell="E19" sqref="E19"/>
    </sheetView>
  </sheetViews>
  <sheetFormatPr defaultColWidth="0" defaultRowHeight="15.4" zeroHeight="1" x14ac:dyDescent="0.45"/>
  <cols>
    <col min="1" max="1" width="49.265625" style="1" customWidth="1"/>
    <col min="2" max="2" width="28.73046875" style="1" customWidth="1"/>
    <col min="3" max="3" width="18.86328125" style="4" bestFit="1" customWidth="1"/>
    <col min="4" max="4" width="24.73046875" style="4" bestFit="1" customWidth="1"/>
    <col min="5" max="5" width="30.86328125" style="4" customWidth="1"/>
    <col min="6" max="6" width="18.59765625" style="5" bestFit="1" customWidth="1"/>
    <col min="7" max="7" width="22.1328125" style="1" customWidth="1"/>
    <col min="8" max="8" width="17.86328125" style="4" bestFit="1" customWidth="1"/>
    <col min="9" max="9" width="17.86328125" style="4" customWidth="1"/>
    <col min="10" max="10" width="16.73046875" style="4" customWidth="1"/>
    <col min="11" max="11" width="98.73046875" style="6" customWidth="1"/>
    <col min="12" max="12" width="22.73046875" style="1" customWidth="1"/>
    <col min="13" max="16" width="10.73046875" style="1" customWidth="1"/>
    <col min="17" max="17" width="13.265625" style="1" customWidth="1"/>
    <col min="18" max="18" width="23.73046875" style="1" customWidth="1"/>
    <col min="19" max="19" width="29.73046875" style="1" customWidth="1"/>
    <col min="20" max="16384" width="9.1328125" style="1" hidden="1"/>
  </cols>
  <sheetData>
    <row r="1" spans="1:19" x14ac:dyDescent="0.45">
      <c r="A1" s="20" t="s">
        <v>236</v>
      </c>
      <c r="B1" s="18"/>
      <c r="C1" s="22"/>
      <c r="D1" s="22"/>
      <c r="E1" s="22"/>
      <c r="F1" s="23"/>
      <c r="G1" s="18"/>
      <c r="H1" s="22"/>
      <c r="I1" s="22"/>
      <c r="J1" s="22"/>
      <c r="K1" s="18"/>
      <c r="L1" s="18"/>
      <c r="M1" s="18"/>
      <c r="N1" s="18"/>
      <c r="O1" s="18"/>
      <c r="P1" s="18"/>
      <c r="Q1" s="18"/>
      <c r="R1" s="18"/>
      <c r="S1" s="18"/>
    </row>
    <row r="2" spans="1:19" x14ac:dyDescent="0.45">
      <c r="A2" s="10" t="s">
        <v>35</v>
      </c>
      <c r="B2" s="11"/>
      <c r="C2" s="18"/>
      <c r="D2" s="18"/>
      <c r="E2" s="18"/>
      <c r="F2" s="18"/>
      <c r="G2" s="18"/>
      <c r="H2" s="18"/>
      <c r="I2" s="18"/>
      <c r="J2" s="18"/>
      <c r="K2" s="18"/>
      <c r="L2" s="18"/>
      <c r="M2" s="18"/>
      <c r="N2" s="18"/>
      <c r="O2" s="18"/>
      <c r="P2" s="18"/>
      <c r="Q2" s="18"/>
      <c r="R2" s="18"/>
      <c r="S2" s="18"/>
    </row>
    <row r="3" spans="1:19" x14ac:dyDescent="0.45">
      <c r="A3" s="12" t="s">
        <v>1</v>
      </c>
      <c r="B3" s="66" t="str">
        <f>IF('1 - Contact Information'!B4="","",'1 - Contact Information'!B4)</f>
        <v>Town of Addison</v>
      </c>
      <c r="C3" s="18"/>
      <c r="D3" s="18"/>
      <c r="E3" s="18"/>
      <c r="F3" s="18"/>
      <c r="G3" s="18"/>
      <c r="H3" s="18"/>
      <c r="I3" s="18"/>
      <c r="J3" s="18"/>
      <c r="K3" s="18"/>
      <c r="L3" s="18"/>
      <c r="M3" s="18"/>
      <c r="N3" s="18"/>
      <c r="O3" s="18"/>
      <c r="P3" s="18"/>
      <c r="Q3" s="18"/>
      <c r="R3" s="18"/>
      <c r="S3" s="18"/>
    </row>
    <row r="4" spans="1:19" x14ac:dyDescent="0.45">
      <c r="A4" s="12" t="s">
        <v>2</v>
      </c>
      <c r="B4" s="67">
        <f>IF(OR('1 - Contact Information'!B7="",'1 - Contact Information'!B7="(select)"),"",'1 - Contact Information'!B7)</f>
        <v>2022</v>
      </c>
      <c r="C4" s="18"/>
      <c r="D4" s="18"/>
      <c r="E4" s="18"/>
      <c r="F4" s="18"/>
      <c r="G4" s="18"/>
      <c r="H4" s="18"/>
      <c r="I4" s="18"/>
      <c r="J4" s="18"/>
      <c r="K4" s="18"/>
      <c r="L4" s="18"/>
      <c r="M4" s="18"/>
      <c r="N4" s="18"/>
      <c r="O4" s="18"/>
      <c r="P4" s="18"/>
      <c r="Q4" s="18"/>
      <c r="R4" s="18"/>
      <c r="S4" s="18"/>
    </row>
    <row r="5" spans="1:19" s="18" customFormat="1" x14ac:dyDescent="0.45">
      <c r="B5" s="19"/>
    </row>
    <row r="6" spans="1:19" s="18" customFormat="1" x14ac:dyDescent="0.45">
      <c r="A6" s="18" t="s">
        <v>275</v>
      </c>
      <c r="B6" s="19"/>
    </row>
    <row r="7" spans="1:19" s="18" customFormat="1" x14ac:dyDescent="0.45">
      <c r="A7" s="18" t="s">
        <v>293</v>
      </c>
      <c r="B7" s="19"/>
    </row>
    <row r="8" spans="1:19" s="30" customFormat="1" x14ac:dyDescent="0.45">
      <c r="A8" s="27" t="s">
        <v>269</v>
      </c>
      <c r="B8" s="29"/>
      <c r="C8" s="29"/>
      <c r="D8" s="29"/>
      <c r="E8" s="29"/>
      <c r="F8" s="29"/>
      <c r="G8" s="29"/>
      <c r="H8" s="29"/>
      <c r="I8" s="29"/>
      <c r="J8" s="29"/>
      <c r="K8" s="29"/>
      <c r="L8" s="29"/>
      <c r="M8" s="29"/>
      <c r="N8" s="29"/>
      <c r="O8" s="29"/>
      <c r="P8" s="29"/>
      <c r="Q8" s="29"/>
      <c r="R8" s="29"/>
      <c r="S8" s="29"/>
    </row>
    <row r="9" spans="1:19" s="42" customFormat="1" ht="60" x14ac:dyDescent="0.4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162" customHeight="1" x14ac:dyDescent="0.45">
      <c r="A10" s="74" t="s">
        <v>309</v>
      </c>
      <c r="B10" s="75"/>
      <c r="C10" s="76">
        <v>22590000</v>
      </c>
      <c r="D10" s="76">
        <v>0</v>
      </c>
      <c r="E10" s="77">
        <v>0</v>
      </c>
      <c r="F10" s="78">
        <v>44607</v>
      </c>
      <c r="G10" s="75" t="s">
        <v>12</v>
      </c>
      <c r="H10" s="77">
        <v>19830000</v>
      </c>
      <c r="I10" s="77">
        <f>H10-J10</f>
        <v>18420991</v>
      </c>
      <c r="J10" s="77">
        <f>1493630-84621</f>
        <v>1409009</v>
      </c>
      <c r="K10" s="75" t="s">
        <v>310</v>
      </c>
      <c r="L10" s="75" t="s">
        <v>12</v>
      </c>
      <c r="M10" s="74" t="s">
        <v>41</v>
      </c>
      <c r="N10" s="74" t="s">
        <v>40</v>
      </c>
      <c r="O10" s="75" t="s">
        <v>11</v>
      </c>
      <c r="P10" s="75" t="s">
        <v>11</v>
      </c>
      <c r="Q10" s="75"/>
      <c r="R10" s="74"/>
      <c r="S10" s="74"/>
    </row>
    <row r="11" spans="1:19" s="3" customFormat="1" ht="142.5" customHeight="1" x14ac:dyDescent="0.45">
      <c r="A11" s="74" t="s">
        <v>311</v>
      </c>
      <c r="B11" s="74"/>
      <c r="C11" s="76">
        <v>4665000</v>
      </c>
      <c r="D11" s="76">
        <v>220000</v>
      </c>
      <c r="E11" s="77">
        <v>225500</v>
      </c>
      <c r="F11" s="78">
        <v>44972</v>
      </c>
      <c r="G11" s="75" t="s">
        <v>12</v>
      </c>
      <c r="H11" s="77">
        <v>4665000</v>
      </c>
      <c r="I11" s="77">
        <f t="shared" ref="I11:I27" si="0">H11-J11</f>
        <v>4665000</v>
      </c>
      <c r="J11" s="77">
        <v>0</v>
      </c>
      <c r="K11" s="75" t="s">
        <v>312</v>
      </c>
      <c r="L11" s="75" t="s">
        <v>12</v>
      </c>
      <c r="M11" s="74" t="s">
        <v>41</v>
      </c>
      <c r="N11" s="74" t="s">
        <v>40</v>
      </c>
      <c r="O11" s="75"/>
      <c r="P11" s="75"/>
      <c r="Q11" s="75"/>
      <c r="R11" s="74"/>
      <c r="S11" s="74"/>
    </row>
    <row r="12" spans="1:19" s="3" customFormat="1" ht="66.75" customHeight="1" x14ac:dyDescent="0.45">
      <c r="A12" s="74" t="s">
        <v>313</v>
      </c>
      <c r="B12" s="74"/>
      <c r="C12" s="76">
        <v>1875000</v>
      </c>
      <c r="D12" s="76">
        <v>90000</v>
      </c>
      <c r="E12" s="77">
        <v>91856</v>
      </c>
      <c r="F12" s="78">
        <v>44972</v>
      </c>
      <c r="G12" s="75" t="s">
        <v>12</v>
      </c>
      <c r="H12" s="77">
        <v>1875000</v>
      </c>
      <c r="I12" s="77">
        <f t="shared" si="0"/>
        <v>1875000</v>
      </c>
      <c r="J12" s="77">
        <v>0</v>
      </c>
      <c r="K12" s="75" t="s">
        <v>314</v>
      </c>
      <c r="L12" s="75" t="s">
        <v>12</v>
      </c>
      <c r="M12" s="74" t="s">
        <v>41</v>
      </c>
      <c r="N12" s="74" t="s">
        <v>40</v>
      </c>
      <c r="O12" s="75"/>
      <c r="P12" s="75"/>
      <c r="Q12" s="75"/>
      <c r="R12" s="74"/>
      <c r="S12" s="74"/>
    </row>
    <row r="13" spans="1:19" s="3" customFormat="1" ht="78" customHeight="1" x14ac:dyDescent="0.45">
      <c r="A13" s="74" t="s">
        <v>315</v>
      </c>
      <c r="B13" s="74"/>
      <c r="C13" s="76">
        <v>1250000</v>
      </c>
      <c r="D13" s="76">
        <v>60000</v>
      </c>
      <c r="E13" s="77">
        <v>61125</v>
      </c>
      <c r="F13" s="78">
        <v>44972</v>
      </c>
      <c r="G13" s="75" t="s">
        <v>12</v>
      </c>
      <c r="H13" s="77">
        <v>1250000</v>
      </c>
      <c r="I13" s="77">
        <f t="shared" si="0"/>
        <v>1250000</v>
      </c>
      <c r="J13" s="77">
        <v>0</v>
      </c>
      <c r="K13" s="75" t="s">
        <v>316</v>
      </c>
      <c r="L13" s="75" t="s">
        <v>12</v>
      </c>
      <c r="M13" s="74" t="s">
        <v>41</v>
      </c>
      <c r="N13" s="74" t="s">
        <v>40</v>
      </c>
      <c r="O13" s="75"/>
      <c r="P13" s="75"/>
      <c r="Q13" s="75"/>
      <c r="R13" s="74"/>
      <c r="S13" s="74"/>
    </row>
    <row r="14" spans="1:19" s="3" customFormat="1" ht="148.5" customHeight="1" x14ac:dyDescent="0.45">
      <c r="A14" s="74" t="s">
        <v>317</v>
      </c>
      <c r="B14" s="74"/>
      <c r="C14" s="76">
        <v>12000000</v>
      </c>
      <c r="D14" s="76">
        <f>8125000+575000</f>
        <v>8700000</v>
      </c>
      <c r="E14" s="77">
        <f>9809688+857037</f>
        <v>10666725</v>
      </c>
      <c r="F14" s="78">
        <v>48990</v>
      </c>
      <c r="G14" s="75" t="s">
        <v>12</v>
      </c>
      <c r="H14" s="77">
        <v>12000000</v>
      </c>
      <c r="I14" s="77">
        <f t="shared" si="0"/>
        <v>12000000</v>
      </c>
      <c r="J14" s="77">
        <v>0</v>
      </c>
      <c r="K14" s="75" t="s">
        <v>318</v>
      </c>
      <c r="L14" s="75" t="s">
        <v>12</v>
      </c>
      <c r="M14" s="74" t="s">
        <v>41</v>
      </c>
      <c r="N14" s="74" t="s">
        <v>40</v>
      </c>
      <c r="O14" s="75"/>
      <c r="P14" s="75"/>
      <c r="Q14" s="75"/>
      <c r="R14" s="74"/>
      <c r="S14" s="74"/>
    </row>
    <row r="15" spans="1:19" s="3" customFormat="1" ht="54.75" customHeight="1" x14ac:dyDescent="0.45">
      <c r="A15" s="74" t="s">
        <v>319</v>
      </c>
      <c r="B15" s="74"/>
      <c r="C15" s="76">
        <v>23560000</v>
      </c>
      <c r="D15" s="76">
        <f>12770000+1140000+3950000+355000</f>
        <v>18215000</v>
      </c>
      <c r="E15" s="77">
        <f>15970800+1777100+4941725+552150</f>
        <v>23241775</v>
      </c>
      <c r="F15" s="78">
        <v>48625</v>
      </c>
      <c r="G15" s="75" t="s">
        <v>12</v>
      </c>
      <c r="H15" s="77">
        <v>28867546.100000001</v>
      </c>
      <c r="I15" s="77">
        <f t="shared" si="0"/>
        <v>28867546.100000001</v>
      </c>
      <c r="J15" s="77">
        <v>0</v>
      </c>
      <c r="K15" s="75" t="s">
        <v>320</v>
      </c>
      <c r="L15" s="75" t="s">
        <v>12</v>
      </c>
      <c r="M15" s="74" t="s">
        <v>41</v>
      </c>
      <c r="N15" s="74" t="s">
        <v>40</v>
      </c>
      <c r="O15" s="75"/>
      <c r="P15" s="75"/>
      <c r="Q15" s="75"/>
      <c r="R15" s="74"/>
      <c r="S15" s="74"/>
    </row>
    <row r="16" spans="1:19" s="3" customFormat="1" ht="206.25" customHeight="1" x14ac:dyDescent="0.45">
      <c r="A16" s="74" t="s">
        <v>321</v>
      </c>
      <c r="B16" s="74"/>
      <c r="C16" s="76">
        <v>13635000</v>
      </c>
      <c r="D16" s="76">
        <f>12045000+535000</f>
        <v>12580000</v>
      </c>
      <c r="E16" s="77">
        <f>14722950+899225</f>
        <v>15622175</v>
      </c>
      <c r="F16" s="78">
        <v>51181</v>
      </c>
      <c r="G16" s="75" t="s">
        <v>12</v>
      </c>
      <c r="H16" s="77">
        <v>15135000</v>
      </c>
      <c r="I16" s="77">
        <f t="shared" si="0"/>
        <v>3240345</v>
      </c>
      <c r="J16" s="77">
        <f>12937802-1043147</f>
        <v>11894655</v>
      </c>
      <c r="K16" s="75" t="s">
        <v>322</v>
      </c>
      <c r="L16" s="75" t="s">
        <v>12</v>
      </c>
      <c r="M16" s="74" t="s">
        <v>39</v>
      </c>
      <c r="N16" s="74" t="s">
        <v>40</v>
      </c>
      <c r="O16" s="75"/>
      <c r="P16" s="75"/>
      <c r="Q16" s="75"/>
      <c r="R16" s="74"/>
      <c r="S16" s="74"/>
    </row>
    <row r="17" spans="1:19" s="3" customFormat="1" ht="78" customHeight="1" x14ac:dyDescent="0.45">
      <c r="A17" s="74" t="s">
        <v>323</v>
      </c>
      <c r="B17" s="74"/>
      <c r="C17" s="76">
        <v>13205000</v>
      </c>
      <c r="D17" s="76">
        <f>11490000+1160000</f>
        <v>12650000</v>
      </c>
      <c r="E17" s="77">
        <f>12118025+1282845</f>
        <v>13400870</v>
      </c>
      <c r="F17" s="78">
        <v>48259</v>
      </c>
      <c r="G17" s="75" t="s">
        <v>12</v>
      </c>
      <c r="H17" s="77">
        <v>13202199.18</v>
      </c>
      <c r="I17" s="77">
        <f t="shared" si="0"/>
        <v>13202199.18</v>
      </c>
      <c r="J17" s="77">
        <v>0</v>
      </c>
      <c r="K17" s="75" t="s">
        <v>324</v>
      </c>
      <c r="L17" s="75" t="s">
        <v>12</v>
      </c>
      <c r="M17" s="74" t="s">
        <v>39</v>
      </c>
      <c r="N17" s="74" t="s">
        <v>40</v>
      </c>
      <c r="O17" s="75"/>
      <c r="P17" s="75"/>
      <c r="Q17" s="75"/>
      <c r="R17" s="74"/>
      <c r="S17" s="74"/>
    </row>
    <row r="18" spans="1:19" s="3" customFormat="1" ht="248.25" customHeight="1" x14ac:dyDescent="0.45">
      <c r="A18" s="74" t="s">
        <v>334</v>
      </c>
      <c r="B18" s="74"/>
      <c r="C18" s="76">
        <v>14850000</v>
      </c>
      <c r="D18" s="76">
        <f>14850000-540000</f>
        <v>14310000</v>
      </c>
      <c r="E18" s="77">
        <f>19228013.68-963528.33</f>
        <v>18264485.350000001</v>
      </c>
      <c r="F18" s="78">
        <v>51547</v>
      </c>
      <c r="G18" s="75" t="s">
        <v>12</v>
      </c>
      <c r="H18" s="77">
        <v>16095000</v>
      </c>
      <c r="I18" s="77">
        <f t="shared" si="0"/>
        <v>8678729</v>
      </c>
      <c r="J18" s="77">
        <f>7416271</f>
        <v>7416271</v>
      </c>
      <c r="K18" s="75" t="s">
        <v>336</v>
      </c>
      <c r="L18" s="75" t="s">
        <v>12</v>
      </c>
      <c r="M18" s="74" t="s">
        <v>39</v>
      </c>
      <c r="N18" s="74" t="s">
        <v>40</v>
      </c>
      <c r="O18" s="75"/>
      <c r="P18" s="75"/>
      <c r="Q18" s="75"/>
      <c r="R18" s="74"/>
      <c r="S18" s="74"/>
    </row>
    <row r="19" spans="1:19" s="3" customFormat="1" ht="98.25" customHeight="1" x14ac:dyDescent="0.45">
      <c r="A19" s="74" t="s">
        <v>335</v>
      </c>
      <c r="B19" s="74"/>
      <c r="C19" s="76">
        <v>10960000</v>
      </c>
      <c r="D19" s="76">
        <v>10755000</v>
      </c>
      <c r="E19" s="77">
        <v>11703030</v>
      </c>
      <c r="F19" s="78">
        <v>48625</v>
      </c>
      <c r="G19" s="75" t="s">
        <v>12</v>
      </c>
      <c r="H19" s="77">
        <v>10944847.689999999</v>
      </c>
      <c r="I19" s="77">
        <f t="shared" si="0"/>
        <v>10944847.689999999</v>
      </c>
      <c r="J19" s="77">
        <v>0</v>
      </c>
      <c r="K19" s="75" t="s">
        <v>340</v>
      </c>
      <c r="L19" s="75" t="s">
        <v>12</v>
      </c>
      <c r="M19" s="74" t="s">
        <v>39</v>
      </c>
      <c r="N19" s="74" t="s">
        <v>40</v>
      </c>
      <c r="O19" s="75"/>
      <c r="P19" s="75"/>
      <c r="Q19" s="75"/>
      <c r="R19" s="74"/>
      <c r="S19" s="74"/>
    </row>
    <row r="20" spans="1:19" s="3" customFormat="1" ht="111" customHeight="1" x14ac:dyDescent="0.45">
      <c r="A20" s="74" t="s">
        <v>344</v>
      </c>
      <c r="B20" s="74"/>
      <c r="C20" s="76">
        <v>14835000</v>
      </c>
      <c r="D20" s="76">
        <v>0</v>
      </c>
      <c r="E20" s="77">
        <v>0</v>
      </c>
      <c r="F20" s="78">
        <v>50086</v>
      </c>
      <c r="G20" s="75" t="s">
        <v>12</v>
      </c>
      <c r="H20" s="77">
        <v>15000000</v>
      </c>
      <c r="I20" s="77">
        <f t="shared" si="0"/>
        <v>14915379</v>
      </c>
      <c r="J20" s="77">
        <v>84621</v>
      </c>
      <c r="K20" s="75" t="s">
        <v>325</v>
      </c>
      <c r="L20" s="75" t="s">
        <v>12</v>
      </c>
      <c r="M20" s="74" t="s">
        <v>41</v>
      </c>
      <c r="N20" s="74" t="s">
        <v>40</v>
      </c>
      <c r="O20" s="75"/>
      <c r="P20" s="75"/>
      <c r="Q20" s="75"/>
      <c r="R20" s="74"/>
      <c r="S20" s="74"/>
    </row>
    <row r="21" spans="1:19" s="3" customFormat="1" ht="165" customHeight="1" x14ac:dyDescent="0.45">
      <c r="A21" s="74" t="s">
        <v>326</v>
      </c>
      <c r="B21" s="74"/>
      <c r="C21" s="76">
        <v>16900000</v>
      </c>
      <c r="D21" s="76">
        <f>15605000-635000</f>
        <v>14970000</v>
      </c>
      <c r="E21" s="77">
        <f>20304225-1125050</f>
        <v>19179175</v>
      </c>
      <c r="F21" s="78">
        <v>50816</v>
      </c>
      <c r="G21" s="75" t="s">
        <v>12</v>
      </c>
      <c r="H21" s="77">
        <v>18000000</v>
      </c>
      <c r="I21" s="77">
        <f t="shared" si="0"/>
        <v>15977980</v>
      </c>
      <c r="J21" s="77">
        <v>2022020</v>
      </c>
      <c r="K21" s="75" t="s">
        <v>327</v>
      </c>
      <c r="L21" s="75" t="s">
        <v>12</v>
      </c>
      <c r="M21" s="74" t="s">
        <v>39</v>
      </c>
      <c r="N21" s="74" t="s">
        <v>40</v>
      </c>
      <c r="O21" s="75"/>
      <c r="P21" s="75"/>
      <c r="Q21" s="75"/>
      <c r="R21" s="74"/>
      <c r="S21" s="74"/>
    </row>
    <row r="22" spans="1:19" s="3" customFormat="1" ht="84.75" customHeight="1" x14ac:dyDescent="0.45">
      <c r="A22" s="74" t="s">
        <v>328</v>
      </c>
      <c r="B22" s="74"/>
      <c r="C22" s="76">
        <v>7565000</v>
      </c>
      <c r="D22" s="76">
        <f>5680000-340000</f>
        <v>5340000</v>
      </c>
      <c r="E22" s="77">
        <f>7134768.79-529762.5</f>
        <v>6605006.29</v>
      </c>
      <c r="F22" s="78">
        <v>48990</v>
      </c>
      <c r="G22" s="75" t="s">
        <v>12</v>
      </c>
      <c r="H22" s="77">
        <v>7565000</v>
      </c>
      <c r="I22" s="77">
        <f t="shared" si="0"/>
        <v>7565000</v>
      </c>
      <c r="J22" s="77">
        <v>0</v>
      </c>
      <c r="K22" s="75" t="s">
        <v>329</v>
      </c>
      <c r="L22" s="75" t="s">
        <v>12</v>
      </c>
      <c r="M22" s="74" t="s">
        <v>41</v>
      </c>
      <c r="N22" s="74" t="s">
        <v>40</v>
      </c>
      <c r="O22" s="75"/>
      <c r="P22" s="75"/>
      <c r="Q22" s="75"/>
      <c r="R22" s="74"/>
      <c r="S22" s="74"/>
    </row>
    <row r="23" spans="1:19" s="3" customFormat="1" ht="150.75" customHeight="1" x14ac:dyDescent="0.45">
      <c r="A23" s="74" t="s">
        <v>330</v>
      </c>
      <c r="B23" s="74"/>
      <c r="C23" s="76">
        <v>13115000</v>
      </c>
      <c r="D23" s="76">
        <f>12425000-230000-260000</f>
        <v>11935000</v>
      </c>
      <c r="E23" s="77">
        <f>8965178.28+8042834.52-444468.76-499018.76</f>
        <v>16064525.279999997</v>
      </c>
      <c r="F23" s="78">
        <v>50816</v>
      </c>
      <c r="G23" s="75" t="s">
        <v>12</v>
      </c>
      <c r="H23" s="77">
        <v>13500000</v>
      </c>
      <c r="I23" s="77">
        <f t="shared" si="0"/>
        <v>10955610</v>
      </c>
      <c r="J23" s="77">
        <f>2544390</f>
        <v>2544390</v>
      </c>
      <c r="K23" s="75" t="s">
        <v>331</v>
      </c>
      <c r="L23" s="75" t="s">
        <v>12</v>
      </c>
      <c r="M23" s="74" t="s">
        <v>39</v>
      </c>
      <c r="N23" s="74" t="s">
        <v>40</v>
      </c>
      <c r="O23" s="75"/>
      <c r="P23" s="75"/>
      <c r="Q23" s="75"/>
      <c r="R23" s="74"/>
      <c r="S23" s="74"/>
    </row>
    <row r="24" spans="1:19" s="3" customFormat="1" ht="130.5" customHeight="1" x14ac:dyDescent="0.45">
      <c r="A24" s="74" t="s">
        <v>332</v>
      </c>
      <c r="B24" s="74"/>
      <c r="C24" s="76">
        <v>10185000</v>
      </c>
      <c r="D24" s="76">
        <f>920000-320000-130000</f>
        <v>470000</v>
      </c>
      <c r="E24" s="77">
        <f>686525+277725-343111.11-139388.89</f>
        <v>481750</v>
      </c>
      <c r="F24" s="78">
        <v>44972</v>
      </c>
      <c r="G24" s="75" t="s">
        <v>12</v>
      </c>
      <c r="H24" s="77">
        <v>10185000</v>
      </c>
      <c r="I24" s="77">
        <f t="shared" si="0"/>
        <v>9643593</v>
      </c>
      <c r="J24" s="77">
        <v>541407</v>
      </c>
      <c r="K24" s="75" t="s">
        <v>333</v>
      </c>
      <c r="L24" s="75" t="s">
        <v>12</v>
      </c>
      <c r="M24" s="74" t="s">
        <v>41</v>
      </c>
      <c r="N24" s="74" t="s">
        <v>40</v>
      </c>
      <c r="O24" s="75"/>
      <c r="P24" s="75"/>
      <c r="Q24" s="75"/>
      <c r="R24" s="74"/>
      <c r="S24" s="74"/>
    </row>
    <row r="25" spans="1:19" s="3" customFormat="1" ht="61.5" x14ac:dyDescent="0.45">
      <c r="A25" s="74" t="s">
        <v>339</v>
      </c>
      <c r="B25" s="74"/>
      <c r="C25" s="76">
        <v>8670000</v>
      </c>
      <c r="D25" s="76">
        <v>8670000</v>
      </c>
      <c r="E25" s="77">
        <f>1006200+9554100</f>
        <v>10560300</v>
      </c>
      <c r="F25" s="78">
        <v>50086</v>
      </c>
      <c r="G25" s="75" t="s">
        <v>12</v>
      </c>
      <c r="H25" s="77">
        <v>9591145</v>
      </c>
      <c r="I25" s="77">
        <f t="shared" si="0"/>
        <v>9591145</v>
      </c>
      <c r="J25" s="77">
        <v>0</v>
      </c>
      <c r="K25" s="75" t="s">
        <v>341</v>
      </c>
      <c r="L25" s="75" t="s">
        <v>12</v>
      </c>
      <c r="M25" s="74" t="s">
        <v>39</v>
      </c>
      <c r="N25" s="74" t="s">
        <v>40</v>
      </c>
      <c r="O25" s="75"/>
      <c r="P25" s="75"/>
      <c r="Q25" s="75"/>
      <c r="R25" s="74"/>
      <c r="S25" s="74"/>
    </row>
    <row r="26" spans="1:19" s="3" customFormat="1" ht="169.15" x14ac:dyDescent="0.45">
      <c r="A26" s="74" t="s">
        <v>342</v>
      </c>
      <c r="B26" s="74"/>
      <c r="C26" s="76">
        <v>10140000</v>
      </c>
      <c r="D26" s="76">
        <v>10140000</v>
      </c>
      <c r="E26" s="77">
        <f>729417.89+13819409.54</f>
        <v>14548827.43</v>
      </c>
      <c r="F26" s="78">
        <v>51912</v>
      </c>
      <c r="G26" s="75" t="s">
        <v>12</v>
      </c>
      <c r="H26" s="77">
        <v>10607305</v>
      </c>
      <c r="I26" s="77">
        <f t="shared" si="0"/>
        <v>293581</v>
      </c>
      <c r="J26" s="77">
        <v>10313724</v>
      </c>
      <c r="K26" s="75" t="s">
        <v>343</v>
      </c>
      <c r="L26" s="75" t="s">
        <v>12</v>
      </c>
      <c r="M26" s="74" t="s">
        <v>39</v>
      </c>
      <c r="N26" s="74" t="s">
        <v>40</v>
      </c>
      <c r="O26" s="75"/>
      <c r="P26" s="75"/>
      <c r="Q26" s="75"/>
      <c r="R26" s="74"/>
      <c r="S26" s="74"/>
    </row>
    <row r="27" spans="1:19" s="3" customFormat="1" ht="92.25" x14ac:dyDescent="0.45">
      <c r="A27" s="74" t="s">
        <v>345</v>
      </c>
      <c r="B27" s="74"/>
      <c r="C27" s="76">
        <v>12495000</v>
      </c>
      <c r="D27" s="76">
        <v>12495000</v>
      </c>
      <c r="E27" s="77">
        <f>209169.1+3932600.05+689220.73+13151697.05</f>
        <v>17982686.93</v>
      </c>
      <c r="F27" s="78">
        <v>51912</v>
      </c>
      <c r="G27" s="75" t="s">
        <v>12</v>
      </c>
      <c r="H27" s="77">
        <v>13099277</v>
      </c>
      <c r="I27" s="77">
        <f t="shared" si="0"/>
        <v>187558</v>
      </c>
      <c r="J27" s="77">
        <f>9931459+2980260</f>
        <v>12911719</v>
      </c>
      <c r="K27" s="75" t="s">
        <v>346</v>
      </c>
      <c r="L27" s="75" t="s">
        <v>12</v>
      </c>
      <c r="M27" s="74" t="s">
        <v>39</v>
      </c>
      <c r="N27" s="74" t="s">
        <v>40</v>
      </c>
      <c r="O27" s="75"/>
      <c r="P27" s="75"/>
      <c r="Q27" s="75"/>
      <c r="R27" s="74"/>
      <c r="S27" s="74"/>
    </row>
    <row r="28" spans="1:19" s="3" customFormat="1" x14ac:dyDescent="0.45">
      <c r="A28" s="74"/>
      <c r="B28" s="74"/>
      <c r="C28" s="76">
        <v>0</v>
      </c>
      <c r="D28" s="76">
        <v>0</v>
      </c>
      <c r="E28" s="77">
        <v>0</v>
      </c>
      <c r="F28" s="78"/>
      <c r="G28" s="75"/>
      <c r="H28" s="77">
        <v>0</v>
      </c>
      <c r="I28" s="77">
        <v>0</v>
      </c>
      <c r="J28" s="77">
        <f t="shared" ref="J26:J63" si="1">H28-I28</f>
        <v>0</v>
      </c>
      <c r="K28" s="75"/>
      <c r="L28" s="75"/>
      <c r="M28" s="74"/>
      <c r="N28" s="74"/>
      <c r="O28" s="75"/>
      <c r="P28" s="75"/>
      <c r="Q28" s="75"/>
      <c r="R28" s="74"/>
      <c r="S28" s="74"/>
    </row>
    <row r="29" spans="1:19" s="3" customFormat="1" x14ac:dyDescent="0.45">
      <c r="A29" s="74"/>
      <c r="B29" s="74"/>
      <c r="C29" s="76">
        <v>0</v>
      </c>
      <c r="D29" s="76">
        <v>0</v>
      </c>
      <c r="E29" s="77">
        <v>0</v>
      </c>
      <c r="F29" s="78"/>
      <c r="G29" s="75"/>
      <c r="H29" s="77">
        <v>0</v>
      </c>
      <c r="I29" s="77">
        <v>0</v>
      </c>
      <c r="J29" s="77">
        <f t="shared" si="1"/>
        <v>0</v>
      </c>
      <c r="K29" s="75"/>
      <c r="L29" s="75"/>
      <c r="M29" s="74"/>
      <c r="N29" s="74"/>
      <c r="O29" s="75"/>
      <c r="P29" s="75"/>
      <c r="Q29" s="75"/>
      <c r="R29" s="74"/>
      <c r="S29" s="74"/>
    </row>
    <row r="30" spans="1:19" s="3" customFormat="1" x14ac:dyDescent="0.45">
      <c r="A30" s="74"/>
      <c r="B30" s="74"/>
      <c r="C30" s="76">
        <v>0</v>
      </c>
      <c r="D30" s="76">
        <v>0</v>
      </c>
      <c r="E30" s="77">
        <v>0</v>
      </c>
      <c r="F30" s="78"/>
      <c r="G30" s="75"/>
      <c r="H30" s="77">
        <v>0</v>
      </c>
      <c r="I30" s="77">
        <v>0</v>
      </c>
      <c r="J30" s="77">
        <f t="shared" si="1"/>
        <v>0</v>
      </c>
      <c r="K30" s="75"/>
      <c r="L30" s="75"/>
      <c r="M30" s="74"/>
      <c r="N30" s="74"/>
      <c r="O30" s="75"/>
      <c r="P30" s="75"/>
      <c r="Q30" s="75"/>
      <c r="R30" s="74"/>
      <c r="S30" s="74"/>
    </row>
    <row r="31" spans="1:19" s="3" customFormat="1" x14ac:dyDescent="0.45">
      <c r="A31" s="74"/>
      <c r="B31" s="74"/>
      <c r="C31" s="76">
        <v>0</v>
      </c>
      <c r="D31" s="76">
        <v>0</v>
      </c>
      <c r="E31" s="77">
        <v>0</v>
      </c>
      <c r="F31" s="78"/>
      <c r="G31" s="75"/>
      <c r="H31" s="77">
        <v>0</v>
      </c>
      <c r="I31" s="77">
        <v>0</v>
      </c>
      <c r="J31" s="77">
        <f t="shared" si="1"/>
        <v>0</v>
      </c>
      <c r="K31" s="75"/>
      <c r="L31" s="75"/>
      <c r="M31" s="74"/>
      <c r="N31" s="74"/>
      <c r="O31" s="75"/>
      <c r="P31" s="75"/>
      <c r="Q31" s="75"/>
      <c r="R31" s="74"/>
      <c r="S31" s="74"/>
    </row>
    <row r="32" spans="1:19" s="3" customFormat="1" x14ac:dyDescent="0.45">
      <c r="A32" s="74"/>
      <c r="B32" s="74"/>
      <c r="C32" s="76">
        <v>0</v>
      </c>
      <c r="D32" s="76">
        <v>0</v>
      </c>
      <c r="E32" s="77">
        <v>0</v>
      </c>
      <c r="F32" s="78"/>
      <c r="G32" s="75"/>
      <c r="H32" s="77">
        <v>0</v>
      </c>
      <c r="I32" s="77">
        <v>0</v>
      </c>
      <c r="J32" s="77">
        <f t="shared" si="1"/>
        <v>0</v>
      </c>
      <c r="K32" s="75"/>
      <c r="L32" s="75"/>
      <c r="M32" s="74"/>
      <c r="N32" s="74"/>
      <c r="O32" s="75"/>
      <c r="P32" s="75"/>
      <c r="Q32" s="75"/>
      <c r="R32" s="74"/>
      <c r="S32" s="74"/>
    </row>
    <row r="33" spans="1:19" s="3" customFormat="1" x14ac:dyDescent="0.45">
      <c r="A33" s="74"/>
      <c r="B33" s="74"/>
      <c r="C33" s="76">
        <v>0</v>
      </c>
      <c r="D33" s="76">
        <v>0</v>
      </c>
      <c r="E33" s="77">
        <v>0</v>
      </c>
      <c r="F33" s="78"/>
      <c r="G33" s="75"/>
      <c r="H33" s="77">
        <v>0</v>
      </c>
      <c r="I33" s="77">
        <v>0</v>
      </c>
      <c r="J33" s="77">
        <f t="shared" si="1"/>
        <v>0</v>
      </c>
      <c r="K33" s="75"/>
      <c r="L33" s="75"/>
      <c r="M33" s="74"/>
      <c r="N33" s="74"/>
      <c r="O33" s="75"/>
      <c r="P33" s="75"/>
      <c r="Q33" s="75"/>
      <c r="R33" s="74"/>
      <c r="S33" s="74"/>
    </row>
    <row r="34" spans="1:19" s="3" customFormat="1" x14ac:dyDescent="0.45">
      <c r="A34" s="74"/>
      <c r="B34" s="74"/>
      <c r="C34" s="76">
        <v>0</v>
      </c>
      <c r="D34" s="76">
        <v>0</v>
      </c>
      <c r="E34" s="77">
        <v>0</v>
      </c>
      <c r="F34" s="78"/>
      <c r="G34" s="75"/>
      <c r="H34" s="77">
        <v>0</v>
      </c>
      <c r="I34" s="77">
        <v>0</v>
      </c>
      <c r="J34" s="77">
        <f t="shared" si="1"/>
        <v>0</v>
      </c>
      <c r="K34" s="75"/>
      <c r="L34" s="75"/>
      <c r="M34" s="74"/>
      <c r="N34" s="74"/>
      <c r="O34" s="75"/>
      <c r="P34" s="75"/>
      <c r="Q34" s="75"/>
      <c r="R34" s="74"/>
      <c r="S34" s="74"/>
    </row>
    <row r="35" spans="1:19" s="3" customFormat="1" x14ac:dyDescent="0.45">
      <c r="A35" s="74"/>
      <c r="B35" s="74"/>
      <c r="C35" s="76">
        <v>0</v>
      </c>
      <c r="D35" s="76">
        <v>0</v>
      </c>
      <c r="E35" s="77">
        <v>0</v>
      </c>
      <c r="F35" s="78"/>
      <c r="G35" s="75"/>
      <c r="H35" s="77">
        <v>0</v>
      </c>
      <c r="I35" s="77">
        <v>0</v>
      </c>
      <c r="J35" s="77">
        <f t="shared" si="1"/>
        <v>0</v>
      </c>
      <c r="K35" s="75"/>
      <c r="L35" s="75"/>
      <c r="M35" s="74"/>
      <c r="N35" s="74"/>
      <c r="O35" s="75"/>
      <c r="P35" s="75"/>
      <c r="Q35" s="75"/>
      <c r="R35" s="74"/>
      <c r="S35" s="74"/>
    </row>
    <row r="36" spans="1:19" s="3" customFormat="1" x14ac:dyDescent="0.45">
      <c r="A36" s="74"/>
      <c r="B36" s="74"/>
      <c r="C36" s="76">
        <v>0</v>
      </c>
      <c r="D36" s="76">
        <v>0</v>
      </c>
      <c r="E36" s="77">
        <v>0</v>
      </c>
      <c r="F36" s="78"/>
      <c r="G36" s="75"/>
      <c r="H36" s="77">
        <v>0</v>
      </c>
      <c r="I36" s="77">
        <v>0</v>
      </c>
      <c r="J36" s="77">
        <f t="shared" si="1"/>
        <v>0</v>
      </c>
      <c r="K36" s="75"/>
      <c r="L36" s="75"/>
      <c r="M36" s="74"/>
      <c r="N36" s="74"/>
      <c r="O36" s="75"/>
      <c r="P36" s="75"/>
      <c r="Q36" s="75"/>
      <c r="R36" s="74"/>
      <c r="S36" s="74"/>
    </row>
    <row r="37" spans="1:19" s="3" customFormat="1" x14ac:dyDescent="0.45">
      <c r="A37" s="74"/>
      <c r="B37" s="74"/>
      <c r="C37" s="76">
        <v>0</v>
      </c>
      <c r="D37" s="76">
        <v>0</v>
      </c>
      <c r="E37" s="77">
        <v>0</v>
      </c>
      <c r="F37" s="78"/>
      <c r="G37" s="75"/>
      <c r="H37" s="77">
        <v>0</v>
      </c>
      <c r="I37" s="77">
        <v>0</v>
      </c>
      <c r="J37" s="77">
        <f t="shared" si="1"/>
        <v>0</v>
      </c>
      <c r="K37" s="75"/>
      <c r="L37" s="75"/>
      <c r="M37" s="74"/>
      <c r="N37" s="74"/>
      <c r="O37" s="75"/>
      <c r="P37" s="75"/>
      <c r="Q37" s="75"/>
      <c r="R37" s="74"/>
      <c r="S37" s="74"/>
    </row>
    <row r="38" spans="1:19" s="3" customFormat="1" x14ac:dyDescent="0.45">
      <c r="A38" s="74"/>
      <c r="B38" s="74"/>
      <c r="C38" s="76">
        <v>0</v>
      </c>
      <c r="D38" s="76">
        <v>0</v>
      </c>
      <c r="E38" s="77">
        <v>0</v>
      </c>
      <c r="F38" s="78"/>
      <c r="G38" s="75"/>
      <c r="H38" s="77">
        <v>0</v>
      </c>
      <c r="I38" s="77">
        <v>0</v>
      </c>
      <c r="J38" s="77">
        <f t="shared" si="1"/>
        <v>0</v>
      </c>
      <c r="K38" s="75"/>
      <c r="L38" s="75"/>
      <c r="M38" s="74"/>
      <c r="N38" s="74"/>
      <c r="O38" s="75"/>
      <c r="P38" s="75"/>
      <c r="Q38" s="75"/>
      <c r="R38" s="74"/>
      <c r="S38" s="74"/>
    </row>
    <row r="39" spans="1:19" s="3" customFormat="1" x14ac:dyDescent="0.45">
      <c r="A39" s="74"/>
      <c r="B39" s="74"/>
      <c r="C39" s="76">
        <v>0</v>
      </c>
      <c r="D39" s="76">
        <v>0</v>
      </c>
      <c r="E39" s="77">
        <v>0</v>
      </c>
      <c r="F39" s="78"/>
      <c r="G39" s="75"/>
      <c r="H39" s="77">
        <v>0</v>
      </c>
      <c r="I39" s="77">
        <v>0</v>
      </c>
      <c r="J39" s="77">
        <f t="shared" si="1"/>
        <v>0</v>
      </c>
      <c r="K39" s="75"/>
      <c r="L39" s="75"/>
      <c r="M39" s="74"/>
      <c r="N39" s="74"/>
      <c r="O39" s="75"/>
      <c r="P39" s="75"/>
      <c r="Q39" s="75"/>
      <c r="R39" s="74"/>
      <c r="S39" s="74"/>
    </row>
    <row r="40" spans="1:19" s="3" customFormat="1" x14ac:dyDescent="0.45">
      <c r="A40" s="74"/>
      <c r="B40" s="74"/>
      <c r="C40" s="76">
        <v>0</v>
      </c>
      <c r="D40" s="76">
        <v>0</v>
      </c>
      <c r="E40" s="77">
        <v>0</v>
      </c>
      <c r="F40" s="78"/>
      <c r="G40" s="75"/>
      <c r="H40" s="77">
        <v>0</v>
      </c>
      <c r="I40" s="77">
        <v>0</v>
      </c>
      <c r="J40" s="77">
        <f t="shared" si="1"/>
        <v>0</v>
      </c>
      <c r="K40" s="75"/>
      <c r="L40" s="75"/>
      <c r="M40" s="74"/>
      <c r="N40" s="74"/>
      <c r="O40" s="75"/>
      <c r="P40" s="75"/>
      <c r="Q40" s="75"/>
      <c r="R40" s="74"/>
      <c r="S40" s="74"/>
    </row>
    <row r="41" spans="1:19" s="3" customFormat="1" x14ac:dyDescent="0.45">
      <c r="A41" s="74"/>
      <c r="B41" s="74"/>
      <c r="C41" s="76">
        <v>0</v>
      </c>
      <c r="D41" s="76">
        <v>0</v>
      </c>
      <c r="E41" s="77">
        <v>0</v>
      </c>
      <c r="F41" s="78"/>
      <c r="G41" s="75"/>
      <c r="H41" s="77">
        <v>0</v>
      </c>
      <c r="I41" s="77">
        <v>0</v>
      </c>
      <c r="J41" s="77">
        <f t="shared" si="1"/>
        <v>0</v>
      </c>
      <c r="K41" s="75"/>
      <c r="L41" s="75"/>
      <c r="M41" s="74"/>
      <c r="N41" s="74"/>
      <c r="O41" s="75"/>
      <c r="P41" s="75"/>
      <c r="Q41" s="75"/>
      <c r="R41" s="74"/>
      <c r="S41" s="74"/>
    </row>
    <row r="42" spans="1:19" s="3" customFormat="1" x14ac:dyDescent="0.45">
      <c r="A42" s="74"/>
      <c r="B42" s="74"/>
      <c r="C42" s="76">
        <v>0</v>
      </c>
      <c r="D42" s="76">
        <v>0</v>
      </c>
      <c r="E42" s="77">
        <v>0</v>
      </c>
      <c r="F42" s="78"/>
      <c r="G42" s="75"/>
      <c r="H42" s="77">
        <v>0</v>
      </c>
      <c r="I42" s="77">
        <v>0</v>
      </c>
      <c r="J42" s="77">
        <f t="shared" si="1"/>
        <v>0</v>
      </c>
      <c r="K42" s="75"/>
      <c r="L42" s="75"/>
      <c r="M42" s="74"/>
      <c r="N42" s="74"/>
      <c r="O42" s="75"/>
      <c r="P42" s="75"/>
      <c r="Q42" s="75"/>
      <c r="R42" s="74"/>
      <c r="S42" s="74"/>
    </row>
    <row r="43" spans="1:19" s="3" customFormat="1" x14ac:dyDescent="0.45">
      <c r="A43" s="74"/>
      <c r="B43" s="74"/>
      <c r="C43" s="76">
        <v>0</v>
      </c>
      <c r="D43" s="76">
        <v>0</v>
      </c>
      <c r="E43" s="77">
        <v>0</v>
      </c>
      <c r="F43" s="78"/>
      <c r="G43" s="75"/>
      <c r="H43" s="77">
        <v>0</v>
      </c>
      <c r="I43" s="77">
        <v>0</v>
      </c>
      <c r="J43" s="77">
        <f t="shared" si="1"/>
        <v>0</v>
      </c>
      <c r="K43" s="75"/>
      <c r="L43" s="75"/>
      <c r="M43" s="74"/>
      <c r="N43" s="74"/>
      <c r="O43" s="75"/>
      <c r="P43" s="75"/>
      <c r="Q43" s="75"/>
      <c r="R43" s="74"/>
      <c r="S43" s="74"/>
    </row>
    <row r="44" spans="1:19" s="3" customFormat="1" x14ac:dyDescent="0.45">
      <c r="A44" s="74"/>
      <c r="B44" s="74"/>
      <c r="C44" s="76">
        <v>0</v>
      </c>
      <c r="D44" s="76">
        <v>0</v>
      </c>
      <c r="E44" s="77">
        <v>0</v>
      </c>
      <c r="F44" s="78"/>
      <c r="G44" s="75"/>
      <c r="H44" s="77">
        <v>0</v>
      </c>
      <c r="I44" s="77">
        <v>0</v>
      </c>
      <c r="J44" s="77">
        <f t="shared" si="1"/>
        <v>0</v>
      </c>
      <c r="K44" s="75"/>
      <c r="L44" s="75"/>
      <c r="M44" s="74"/>
      <c r="N44" s="74"/>
      <c r="O44" s="75"/>
      <c r="P44" s="75"/>
      <c r="Q44" s="75"/>
      <c r="R44" s="74"/>
      <c r="S44" s="74"/>
    </row>
    <row r="45" spans="1:19" s="3" customFormat="1" x14ac:dyDescent="0.45">
      <c r="A45" s="74"/>
      <c r="B45" s="74"/>
      <c r="C45" s="76">
        <v>0</v>
      </c>
      <c r="D45" s="76">
        <v>0</v>
      </c>
      <c r="E45" s="77">
        <v>0</v>
      </c>
      <c r="F45" s="78"/>
      <c r="G45" s="75"/>
      <c r="H45" s="77">
        <v>0</v>
      </c>
      <c r="I45" s="77">
        <v>0</v>
      </c>
      <c r="J45" s="77">
        <f t="shared" si="1"/>
        <v>0</v>
      </c>
      <c r="K45" s="75"/>
      <c r="L45" s="75"/>
      <c r="M45" s="74"/>
      <c r="N45" s="74"/>
      <c r="O45" s="75"/>
      <c r="P45" s="75"/>
      <c r="Q45" s="75"/>
      <c r="R45" s="74"/>
      <c r="S45" s="74"/>
    </row>
    <row r="46" spans="1:19" s="3" customFormat="1" x14ac:dyDescent="0.45">
      <c r="A46" s="74"/>
      <c r="B46" s="74"/>
      <c r="C46" s="76">
        <v>0</v>
      </c>
      <c r="D46" s="76">
        <v>0</v>
      </c>
      <c r="E46" s="77">
        <v>0</v>
      </c>
      <c r="F46" s="78"/>
      <c r="G46" s="75"/>
      <c r="H46" s="77">
        <v>0</v>
      </c>
      <c r="I46" s="77">
        <v>0</v>
      </c>
      <c r="J46" s="77">
        <f t="shared" si="1"/>
        <v>0</v>
      </c>
      <c r="K46" s="75"/>
      <c r="L46" s="75"/>
      <c r="M46" s="74"/>
      <c r="N46" s="74"/>
      <c r="O46" s="75"/>
      <c r="P46" s="75"/>
      <c r="Q46" s="75"/>
      <c r="R46" s="74"/>
      <c r="S46" s="74"/>
    </row>
    <row r="47" spans="1:19" s="3" customFormat="1" x14ac:dyDescent="0.45">
      <c r="A47" s="74"/>
      <c r="B47" s="74"/>
      <c r="C47" s="76">
        <v>0</v>
      </c>
      <c r="D47" s="76">
        <v>0</v>
      </c>
      <c r="E47" s="77">
        <v>0</v>
      </c>
      <c r="F47" s="78"/>
      <c r="G47" s="75"/>
      <c r="H47" s="77">
        <v>0</v>
      </c>
      <c r="I47" s="77">
        <v>0</v>
      </c>
      <c r="J47" s="77">
        <f t="shared" si="1"/>
        <v>0</v>
      </c>
      <c r="K47" s="75"/>
      <c r="L47" s="75"/>
      <c r="M47" s="74"/>
      <c r="N47" s="74"/>
      <c r="O47" s="75"/>
      <c r="P47" s="75"/>
      <c r="Q47" s="75"/>
      <c r="R47" s="74"/>
      <c r="S47" s="74"/>
    </row>
    <row r="48" spans="1:19" s="3" customFormat="1" x14ac:dyDescent="0.45">
      <c r="A48" s="74"/>
      <c r="B48" s="74"/>
      <c r="C48" s="76">
        <v>0</v>
      </c>
      <c r="D48" s="76">
        <v>0</v>
      </c>
      <c r="E48" s="77">
        <v>0</v>
      </c>
      <c r="F48" s="78"/>
      <c r="G48" s="75"/>
      <c r="H48" s="77">
        <v>0</v>
      </c>
      <c r="I48" s="77">
        <v>0</v>
      </c>
      <c r="J48" s="77">
        <f t="shared" si="1"/>
        <v>0</v>
      </c>
      <c r="K48" s="75"/>
      <c r="L48" s="75"/>
      <c r="M48" s="74"/>
      <c r="N48" s="74"/>
      <c r="O48" s="75"/>
      <c r="P48" s="75"/>
      <c r="Q48" s="75"/>
      <c r="R48" s="74"/>
      <c r="S48" s="74"/>
    </row>
    <row r="49" spans="1:19" s="3" customFormat="1" x14ac:dyDescent="0.45">
      <c r="A49" s="74"/>
      <c r="B49" s="74"/>
      <c r="C49" s="76">
        <v>0</v>
      </c>
      <c r="D49" s="76">
        <v>0</v>
      </c>
      <c r="E49" s="77">
        <v>0</v>
      </c>
      <c r="F49" s="78"/>
      <c r="G49" s="75"/>
      <c r="H49" s="77">
        <v>0</v>
      </c>
      <c r="I49" s="77">
        <v>0</v>
      </c>
      <c r="J49" s="77">
        <f t="shared" si="1"/>
        <v>0</v>
      </c>
      <c r="K49" s="75"/>
      <c r="L49" s="75"/>
      <c r="M49" s="74"/>
      <c r="N49" s="74"/>
      <c r="O49" s="75"/>
      <c r="P49" s="75"/>
      <c r="Q49" s="75"/>
      <c r="R49" s="74"/>
      <c r="S49" s="74"/>
    </row>
    <row r="50" spans="1:19" s="3" customFormat="1" x14ac:dyDescent="0.45">
      <c r="A50" s="74"/>
      <c r="B50" s="74"/>
      <c r="C50" s="76">
        <v>0</v>
      </c>
      <c r="D50" s="76">
        <v>0</v>
      </c>
      <c r="E50" s="77">
        <v>0</v>
      </c>
      <c r="F50" s="78"/>
      <c r="G50" s="75"/>
      <c r="H50" s="77">
        <v>0</v>
      </c>
      <c r="I50" s="77">
        <v>0</v>
      </c>
      <c r="J50" s="77">
        <f t="shared" si="1"/>
        <v>0</v>
      </c>
      <c r="K50" s="75"/>
      <c r="L50" s="75"/>
      <c r="M50" s="74"/>
      <c r="N50" s="74"/>
      <c r="O50" s="75"/>
      <c r="P50" s="75"/>
      <c r="Q50" s="75"/>
      <c r="R50" s="74"/>
      <c r="S50" s="74"/>
    </row>
    <row r="51" spans="1:19" s="3" customFormat="1" x14ac:dyDescent="0.45">
      <c r="A51" s="74"/>
      <c r="B51" s="74"/>
      <c r="C51" s="76">
        <v>0</v>
      </c>
      <c r="D51" s="76">
        <v>0</v>
      </c>
      <c r="E51" s="77">
        <v>0</v>
      </c>
      <c r="F51" s="78"/>
      <c r="G51" s="75"/>
      <c r="H51" s="77">
        <v>0</v>
      </c>
      <c r="I51" s="77">
        <v>0</v>
      </c>
      <c r="J51" s="77">
        <f t="shared" si="1"/>
        <v>0</v>
      </c>
      <c r="K51" s="75"/>
      <c r="L51" s="75"/>
      <c r="M51" s="74"/>
      <c r="N51" s="74"/>
      <c r="O51" s="75"/>
      <c r="P51" s="75"/>
      <c r="Q51" s="75"/>
      <c r="R51" s="74"/>
      <c r="S51" s="74"/>
    </row>
    <row r="52" spans="1:19" s="3" customFormat="1" x14ac:dyDescent="0.45">
      <c r="A52" s="74"/>
      <c r="B52" s="74"/>
      <c r="C52" s="76">
        <v>0</v>
      </c>
      <c r="D52" s="76">
        <v>0</v>
      </c>
      <c r="E52" s="77">
        <v>0</v>
      </c>
      <c r="F52" s="78"/>
      <c r="G52" s="75"/>
      <c r="H52" s="77">
        <v>0</v>
      </c>
      <c r="I52" s="77">
        <v>0</v>
      </c>
      <c r="J52" s="77">
        <f t="shared" si="1"/>
        <v>0</v>
      </c>
      <c r="K52" s="75"/>
      <c r="L52" s="75"/>
      <c r="M52" s="74"/>
      <c r="N52" s="74"/>
      <c r="O52" s="75"/>
      <c r="P52" s="75"/>
      <c r="Q52" s="75"/>
      <c r="R52" s="74"/>
      <c r="S52" s="74"/>
    </row>
    <row r="53" spans="1:19" s="3" customFormat="1" x14ac:dyDescent="0.45">
      <c r="A53" s="74"/>
      <c r="B53" s="74"/>
      <c r="C53" s="76">
        <v>0</v>
      </c>
      <c r="D53" s="76">
        <v>0</v>
      </c>
      <c r="E53" s="77">
        <v>0</v>
      </c>
      <c r="F53" s="78"/>
      <c r="G53" s="75"/>
      <c r="H53" s="77">
        <v>0</v>
      </c>
      <c r="I53" s="77">
        <v>0</v>
      </c>
      <c r="J53" s="77">
        <f t="shared" si="1"/>
        <v>0</v>
      </c>
      <c r="K53" s="75"/>
      <c r="L53" s="75"/>
      <c r="M53" s="74"/>
      <c r="N53" s="74"/>
      <c r="O53" s="75"/>
      <c r="P53" s="75"/>
      <c r="Q53" s="75"/>
      <c r="R53" s="74"/>
      <c r="S53" s="74"/>
    </row>
    <row r="54" spans="1:19" s="3" customFormat="1" x14ac:dyDescent="0.45">
      <c r="A54" s="74"/>
      <c r="B54" s="74"/>
      <c r="C54" s="76">
        <v>0</v>
      </c>
      <c r="D54" s="76">
        <v>0</v>
      </c>
      <c r="E54" s="77">
        <v>0</v>
      </c>
      <c r="F54" s="78"/>
      <c r="G54" s="75"/>
      <c r="H54" s="77">
        <v>0</v>
      </c>
      <c r="I54" s="77">
        <v>0</v>
      </c>
      <c r="J54" s="77">
        <f t="shared" si="1"/>
        <v>0</v>
      </c>
      <c r="K54" s="75"/>
      <c r="L54" s="75"/>
      <c r="M54" s="74"/>
      <c r="N54" s="74"/>
      <c r="O54" s="75"/>
      <c r="P54" s="75"/>
      <c r="Q54" s="75"/>
      <c r="R54" s="74"/>
      <c r="S54" s="74"/>
    </row>
    <row r="55" spans="1:19" s="3" customFormat="1" x14ac:dyDescent="0.45">
      <c r="A55" s="74"/>
      <c r="B55" s="74"/>
      <c r="C55" s="76">
        <v>0</v>
      </c>
      <c r="D55" s="76">
        <v>0</v>
      </c>
      <c r="E55" s="77">
        <v>0</v>
      </c>
      <c r="F55" s="78"/>
      <c r="G55" s="75"/>
      <c r="H55" s="77">
        <v>0</v>
      </c>
      <c r="I55" s="77">
        <v>0</v>
      </c>
      <c r="J55" s="77">
        <f t="shared" si="1"/>
        <v>0</v>
      </c>
      <c r="K55" s="75"/>
      <c r="L55" s="75"/>
      <c r="M55" s="74"/>
      <c r="N55" s="74"/>
      <c r="O55" s="75"/>
      <c r="P55" s="75"/>
      <c r="Q55" s="75"/>
      <c r="R55" s="74"/>
      <c r="S55" s="74"/>
    </row>
    <row r="56" spans="1:19" s="3" customFormat="1" x14ac:dyDescent="0.45">
      <c r="A56" s="74"/>
      <c r="B56" s="74"/>
      <c r="C56" s="76">
        <v>0</v>
      </c>
      <c r="D56" s="76">
        <v>0</v>
      </c>
      <c r="E56" s="77">
        <v>0</v>
      </c>
      <c r="F56" s="78"/>
      <c r="G56" s="75"/>
      <c r="H56" s="77">
        <v>0</v>
      </c>
      <c r="I56" s="77">
        <v>0</v>
      </c>
      <c r="J56" s="77">
        <f t="shared" si="1"/>
        <v>0</v>
      </c>
      <c r="K56" s="75"/>
      <c r="L56" s="75"/>
      <c r="M56" s="74"/>
      <c r="N56" s="74"/>
      <c r="O56" s="75"/>
      <c r="P56" s="75"/>
      <c r="Q56" s="75"/>
      <c r="R56" s="74"/>
      <c r="S56" s="74"/>
    </row>
    <row r="57" spans="1:19" s="3" customFormat="1" x14ac:dyDescent="0.45">
      <c r="A57" s="74"/>
      <c r="B57" s="74"/>
      <c r="C57" s="76">
        <v>0</v>
      </c>
      <c r="D57" s="76">
        <v>0</v>
      </c>
      <c r="E57" s="77">
        <v>0</v>
      </c>
      <c r="F57" s="78"/>
      <c r="G57" s="75"/>
      <c r="H57" s="77">
        <v>0</v>
      </c>
      <c r="I57" s="77">
        <v>0</v>
      </c>
      <c r="J57" s="77">
        <f t="shared" si="1"/>
        <v>0</v>
      </c>
      <c r="K57" s="75"/>
      <c r="L57" s="75"/>
      <c r="M57" s="74"/>
      <c r="N57" s="74"/>
      <c r="O57" s="75"/>
      <c r="P57" s="75"/>
      <c r="Q57" s="75"/>
      <c r="R57" s="74"/>
      <c r="S57" s="74"/>
    </row>
    <row r="58" spans="1:19" s="3" customFormat="1" x14ac:dyDescent="0.45">
      <c r="A58" s="74"/>
      <c r="B58" s="74"/>
      <c r="C58" s="76">
        <v>0</v>
      </c>
      <c r="D58" s="76">
        <v>0</v>
      </c>
      <c r="E58" s="77">
        <v>0</v>
      </c>
      <c r="F58" s="78"/>
      <c r="G58" s="75"/>
      <c r="H58" s="77">
        <v>0</v>
      </c>
      <c r="I58" s="77">
        <v>0</v>
      </c>
      <c r="J58" s="77">
        <f t="shared" si="1"/>
        <v>0</v>
      </c>
      <c r="K58" s="75"/>
      <c r="L58" s="75"/>
      <c r="M58" s="74"/>
      <c r="N58" s="74"/>
      <c r="O58" s="75"/>
      <c r="P58" s="75"/>
      <c r="Q58" s="75"/>
      <c r="R58" s="74"/>
      <c r="S58" s="74"/>
    </row>
    <row r="59" spans="1:19" s="3" customFormat="1" x14ac:dyDescent="0.45">
      <c r="A59" s="74"/>
      <c r="B59" s="74"/>
      <c r="C59" s="76">
        <v>0</v>
      </c>
      <c r="D59" s="76">
        <v>0</v>
      </c>
      <c r="E59" s="77">
        <v>0</v>
      </c>
      <c r="F59" s="78"/>
      <c r="G59" s="75"/>
      <c r="H59" s="77">
        <v>0</v>
      </c>
      <c r="I59" s="77">
        <v>0</v>
      </c>
      <c r="J59" s="77">
        <f t="shared" si="1"/>
        <v>0</v>
      </c>
      <c r="K59" s="75"/>
      <c r="L59" s="75"/>
      <c r="M59" s="74"/>
      <c r="N59" s="74"/>
      <c r="O59" s="75"/>
      <c r="P59" s="75"/>
      <c r="Q59" s="75"/>
      <c r="R59" s="74"/>
      <c r="S59" s="74"/>
    </row>
    <row r="60" spans="1:19" s="3" customFormat="1" x14ac:dyDescent="0.45">
      <c r="A60" s="74"/>
      <c r="B60" s="74"/>
      <c r="C60" s="76">
        <v>0</v>
      </c>
      <c r="D60" s="76">
        <v>0</v>
      </c>
      <c r="E60" s="77">
        <v>0</v>
      </c>
      <c r="F60" s="78"/>
      <c r="G60" s="75"/>
      <c r="H60" s="77">
        <v>0</v>
      </c>
      <c r="I60" s="77">
        <v>0</v>
      </c>
      <c r="J60" s="77">
        <f t="shared" si="1"/>
        <v>0</v>
      </c>
      <c r="K60" s="75"/>
      <c r="L60" s="75"/>
      <c r="M60" s="74"/>
      <c r="N60" s="74"/>
      <c r="O60" s="75"/>
      <c r="P60" s="75"/>
      <c r="Q60" s="75"/>
      <c r="R60" s="74"/>
      <c r="S60" s="74"/>
    </row>
    <row r="61" spans="1:19" s="3" customFormat="1" x14ac:dyDescent="0.45">
      <c r="A61" s="74"/>
      <c r="B61" s="74"/>
      <c r="C61" s="76">
        <v>0</v>
      </c>
      <c r="D61" s="76">
        <v>0</v>
      </c>
      <c r="E61" s="77">
        <v>0</v>
      </c>
      <c r="F61" s="78"/>
      <c r="G61" s="75"/>
      <c r="H61" s="77">
        <v>0</v>
      </c>
      <c r="I61" s="77">
        <v>0</v>
      </c>
      <c r="J61" s="77">
        <f t="shared" si="1"/>
        <v>0</v>
      </c>
      <c r="K61" s="75"/>
      <c r="L61" s="75"/>
      <c r="M61" s="74"/>
      <c r="N61" s="74"/>
      <c r="O61" s="75"/>
      <c r="P61" s="75"/>
      <c r="Q61" s="75"/>
      <c r="R61" s="74"/>
      <c r="S61" s="74"/>
    </row>
    <row r="62" spans="1:19" s="3" customFormat="1" x14ac:dyDescent="0.45">
      <c r="A62" s="74"/>
      <c r="B62" s="74"/>
      <c r="C62" s="76">
        <v>0</v>
      </c>
      <c r="D62" s="76">
        <v>0</v>
      </c>
      <c r="E62" s="77">
        <v>0</v>
      </c>
      <c r="F62" s="78"/>
      <c r="G62" s="75"/>
      <c r="H62" s="77">
        <v>0</v>
      </c>
      <c r="I62" s="77">
        <v>0</v>
      </c>
      <c r="J62" s="77">
        <f t="shared" si="1"/>
        <v>0</v>
      </c>
      <c r="K62" s="75"/>
      <c r="L62" s="75"/>
      <c r="M62" s="74"/>
      <c r="N62" s="74"/>
      <c r="O62" s="75"/>
      <c r="P62" s="75"/>
      <c r="Q62" s="75"/>
      <c r="R62" s="74"/>
      <c r="S62" s="74"/>
    </row>
    <row r="63" spans="1:19" s="3" customFormat="1" x14ac:dyDescent="0.4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45">
      <c r="A64" s="74"/>
      <c r="B64" s="74"/>
      <c r="C64" s="76">
        <v>0</v>
      </c>
      <c r="D64" s="76">
        <v>0</v>
      </c>
      <c r="E64" s="77">
        <v>0</v>
      </c>
      <c r="F64" s="78"/>
      <c r="G64" s="75"/>
      <c r="H64" s="77">
        <v>0</v>
      </c>
      <c r="I64" s="77">
        <v>0</v>
      </c>
      <c r="J64" s="77">
        <f t="shared" ref="J64:J112" si="2">H64-I64</f>
        <v>0</v>
      </c>
      <c r="K64" s="75"/>
      <c r="L64" s="75"/>
      <c r="M64" s="74"/>
      <c r="N64" s="74"/>
      <c r="O64" s="75"/>
      <c r="P64" s="75"/>
      <c r="Q64" s="75"/>
      <c r="R64" s="74"/>
      <c r="S64" s="74"/>
    </row>
    <row r="65" spans="1:19" s="3" customFormat="1" x14ac:dyDescent="0.45">
      <c r="A65" s="74"/>
      <c r="B65" s="74"/>
      <c r="C65" s="76">
        <v>0</v>
      </c>
      <c r="D65" s="76">
        <v>0</v>
      </c>
      <c r="E65" s="77">
        <v>0</v>
      </c>
      <c r="F65" s="78"/>
      <c r="G65" s="75"/>
      <c r="H65" s="77">
        <v>0</v>
      </c>
      <c r="I65" s="77">
        <v>0</v>
      </c>
      <c r="J65" s="77">
        <f t="shared" si="2"/>
        <v>0</v>
      </c>
      <c r="K65" s="75"/>
      <c r="L65" s="75"/>
      <c r="M65" s="74"/>
      <c r="N65" s="74"/>
      <c r="O65" s="75"/>
      <c r="P65" s="75"/>
      <c r="Q65" s="75"/>
      <c r="R65" s="74"/>
      <c r="S65" s="74"/>
    </row>
    <row r="66" spans="1:19" s="3" customFormat="1" x14ac:dyDescent="0.45">
      <c r="A66" s="74"/>
      <c r="B66" s="74"/>
      <c r="C66" s="76">
        <v>0</v>
      </c>
      <c r="D66" s="76">
        <v>0</v>
      </c>
      <c r="E66" s="77">
        <v>0</v>
      </c>
      <c r="F66" s="78"/>
      <c r="G66" s="75"/>
      <c r="H66" s="77">
        <v>0</v>
      </c>
      <c r="I66" s="77">
        <v>0</v>
      </c>
      <c r="J66" s="77">
        <f t="shared" si="2"/>
        <v>0</v>
      </c>
      <c r="K66" s="75"/>
      <c r="L66" s="75"/>
      <c r="M66" s="74"/>
      <c r="N66" s="74"/>
      <c r="O66" s="75"/>
      <c r="P66" s="75"/>
      <c r="Q66" s="75"/>
      <c r="R66" s="74"/>
      <c r="S66" s="74"/>
    </row>
    <row r="67" spans="1:19" s="3" customFormat="1" x14ac:dyDescent="0.45">
      <c r="A67" s="74"/>
      <c r="B67" s="74"/>
      <c r="C67" s="76">
        <v>0</v>
      </c>
      <c r="D67" s="76">
        <v>0</v>
      </c>
      <c r="E67" s="77">
        <v>0</v>
      </c>
      <c r="F67" s="78"/>
      <c r="G67" s="75"/>
      <c r="H67" s="77">
        <v>0</v>
      </c>
      <c r="I67" s="77">
        <v>0</v>
      </c>
      <c r="J67" s="77">
        <f t="shared" si="2"/>
        <v>0</v>
      </c>
      <c r="K67" s="75"/>
      <c r="L67" s="75"/>
      <c r="M67" s="74"/>
      <c r="N67" s="74"/>
      <c r="O67" s="75"/>
      <c r="P67" s="75"/>
      <c r="Q67" s="75"/>
      <c r="R67" s="74"/>
      <c r="S67" s="74"/>
    </row>
    <row r="68" spans="1:19" s="3" customFormat="1" x14ac:dyDescent="0.45">
      <c r="A68" s="74"/>
      <c r="B68" s="74"/>
      <c r="C68" s="76">
        <v>0</v>
      </c>
      <c r="D68" s="76">
        <v>0</v>
      </c>
      <c r="E68" s="77">
        <v>0</v>
      </c>
      <c r="F68" s="78"/>
      <c r="G68" s="75"/>
      <c r="H68" s="77">
        <v>0</v>
      </c>
      <c r="I68" s="77">
        <v>0</v>
      </c>
      <c r="J68" s="77">
        <f t="shared" si="2"/>
        <v>0</v>
      </c>
      <c r="K68" s="75"/>
      <c r="L68" s="75"/>
      <c r="M68" s="74"/>
      <c r="N68" s="74"/>
      <c r="O68" s="75"/>
      <c r="P68" s="75"/>
      <c r="Q68" s="75"/>
      <c r="R68" s="74"/>
      <c r="S68" s="74"/>
    </row>
    <row r="69" spans="1:19" s="3" customFormat="1" x14ac:dyDescent="0.45">
      <c r="A69" s="74"/>
      <c r="B69" s="74"/>
      <c r="C69" s="76">
        <v>0</v>
      </c>
      <c r="D69" s="76">
        <v>0</v>
      </c>
      <c r="E69" s="77">
        <v>0</v>
      </c>
      <c r="F69" s="78"/>
      <c r="G69" s="75"/>
      <c r="H69" s="77">
        <v>0</v>
      </c>
      <c r="I69" s="77">
        <v>0</v>
      </c>
      <c r="J69" s="77">
        <f t="shared" si="2"/>
        <v>0</v>
      </c>
      <c r="K69" s="75"/>
      <c r="L69" s="75"/>
      <c r="M69" s="74"/>
      <c r="N69" s="74"/>
      <c r="O69" s="75"/>
      <c r="P69" s="75"/>
      <c r="Q69" s="75"/>
      <c r="R69" s="74"/>
      <c r="S69" s="74"/>
    </row>
    <row r="70" spans="1:19" s="3" customFormat="1" x14ac:dyDescent="0.45">
      <c r="A70" s="74"/>
      <c r="B70" s="74"/>
      <c r="C70" s="76">
        <v>0</v>
      </c>
      <c r="D70" s="76">
        <v>0</v>
      </c>
      <c r="E70" s="77">
        <v>0</v>
      </c>
      <c r="F70" s="78"/>
      <c r="G70" s="75"/>
      <c r="H70" s="77">
        <v>0</v>
      </c>
      <c r="I70" s="77">
        <v>0</v>
      </c>
      <c r="J70" s="77">
        <f t="shared" si="2"/>
        <v>0</v>
      </c>
      <c r="K70" s="75"/>
      <c r="L70" s="75"/>
      <c r="M70" s="74"/>
      <c r="N70" s="74"/>
      <c r="O70" s="75"/>
      <c r="P70" s="75"/>
      <c r="Q70" s="75"/>
      <c r="R70" s="74"/>
      <c r="S70" s="74"/>
    </row>
    <row r="71" spans="1:19" s="3" customFormat="1" x14ac:dyDescent="0.45">
      <c r="A71" s="74"/>
      <c r="B71" s="74"/>
      <c r="C71" s="76">
        <v>0</v>
      </c>
      <c r="D71" s="76">
        <v>0</v>
      </c>
      <c r="E71" s="77">
        <v>0</v>
      </c>
      <c r="F71" s="78"/>
      <c r="G71" s="75"/>
      <c r="H71" s="77">
        <v>0</v>
      </c>
      <c r="I71" s="77">
        <v>0</v>
      </c>
      <c r="J71" s="77">
        <f t="shared" si="2"/>
        <v>0</v>
      </c>
      <c r="K71" s="75"/>
      <c r="L71" s="75"/>
      <c r="M71" s="74"/>
      <c r="N71" s="74"/>
      <c r="O71" s="75"/>
      <c r="P71" s="75"/>
      <c r="Q71" s="75"/>
      <c r="R71" s="74"/>
      <c r="S71" s="74"/>
    </row>
    <row r="72" spans="1:19" s="3" customFormat="1" x14ac:dyDescent="0.45">
      <c r="A72" s="74"/>
      <c r="B72" s="74"/>
      <c r="C72" s="76">
        <v>0</v>
      </c>
      <c r="D72" s="76">
        <v>0</v>
      </c>
      <c r="E72" s="77">
        <v>0</v>
      </c>
      <c r="F72" s="78"/>
      <c r="G72" s="75"/>
      <c r="H72" s="77">
        <v>0</v>
      </c>
      <c r="I72" s="77">
        <v>0</v>
      </c>
      <c r="J72" s="77">
        <f t="shared" si="2"/>
        <v>0</v>
      </c>
      <c r="K72" s="75"/>
      <c r="L72" s="75"/>
      <c r="M72" s="74"/>
      <c r="N72" s="74"/>
      <c r="O72" s="75"/>
      <c r="P72" s="75"/>
      <c r="Q72" s="75"/>
      <c r="R72" s="74"/>
      <c r="S72" s="74"/>
    </row>
    <row r="73" spans="1:19" s="3" customFormat="1" x14ac:dyDescent="0.45">
      <c r="A73" s="74"/>
      <c r="B73" s="74"/>
      <c r="C73" s="76">
        <v>0</v>
      </c>
      <c r="D73" s="76">
        <v>0</v>
      </c>
      <c r="E73" s="77">
        <v>0</v>
      </c>
      <c r="F73" s="78"/>
      <c r="G73" s="75"/>
      <c r="H73" s="77">
        <v>0</v>
      </c>
      <c r="I73" s="77">
        <v>0</v>
      </c>
      <c r="J73" s="77">
        <f t="shared" si="2"/>
        <v>0</v>
      </c>
      <c r="K73" s="75"/>
      <c r="L73" s="75"/>
      <c r="M73" s="74"/>
      <c r="N73" s="74"/>
      <c r="O73" s="75"/>
      <c r="P73" s="75"/>
      <c r="Q73" s="75"/>
      <c r="R73" s="74"/>
      <c r="S73" s="74"/>
    </row>
    <row r="74" spans="1:19" s="3" customFormat="1" x14ac:dyDescent="0.45">
      <c r="A74" s="74"/>
      <c r="B74" s="74"/>
      <c r="C74" s="76">
        <v>0</v>
      </c>
      <c r="D74" s="76">
        <v>0</v>
      </c>
      <c r="E74" s="77">
        <v>0</v>
      </c>
      <c r="F74" s="78"/>
      <c r="G74" s="75"/>
      <c r="H74" s="77">
        <v>0</v>
      </c>
      <c r="I74" s="77">
        <v>0</v>
      </c>
      <c r="J74" s="77">
        <f t="shared" si="2"/>
        <v>0</v>
      </c>
      <c r="K74" s="75"/>
      <c r="L74" s="75"/>
      <c r="M74" s="74"/>
      <c r="N74" s="74"/>
      <c r="O74" s="75"/>
      <c r="P74" s="75"/>
      <c r="Q74" s="75"/>
      <c r="R74" s="74"/>
      <c r="S74" s="74"/>
    </row>
    <row r="75" spans="1:19" s="3" customFormat="1" x14ac:dyDescent="0.45">
      <c r="A75" s="74"/>
      <c r="B75" s="74"/>
      <c r="C75" s="76">
        <v>0</v>
      </c>
      <c r="D75" s="76">
        <v>0</v>
      </c>
      <c r="E75" s="77">
        <v>0</v>
      </c>
      <c r="F75" s="78"/>
      <c r="G75" s="75"/>
      <c r="H75" s="77">
        <v>0</v>
      </c>
      <c r="I75" s="77">
        <v>0</v>
      </c>
      <c r="J75" s="77">
        <f t="shared" si="2"/>
        <v>0</v>
      </c>
      <c r="K75" s="75"/>
      <c r="L75" s="75"/>
      <c r="M75" s="74"/>
      <c r="N75" s="74"/>
      <c r="O75" s="75"/>
      <c r="P75" s="75"/>
      <c r="Q75" s="75"/>
      <c r="R75" s="74"/>
      <c r="S75" s="74"/>
    </row>
    <row r="76" spans="1:19" s="3" customFormat="1" x14ac:dyDescent="0.45">
      <c r="A76" s="74"/>
      <c r="B76" s="74"/>
      <c r="C76" s="76">
        <v>0</v>
      </c>
      <c r="D76" s="76">
        <v>0</v>
      </c>
      <c r="E76" s="77">
        <v>0</v>
      </c>
      <c r="F76" s="78"/>
      <c r="G76" s="75"/>
      <c r="H76" s="77">
        <v>0</v>
      </c>
      <c r="I76" s="77">
        <v>0</v>
      </c>
      <c r="J76" s="77">
        <f t="shared" si="2"/>
        <v>0</v>
      </c>
      <c r="K76" s="75"/>
      <c r="L76" s="75"/>
      <c r="M76" s="74"/>
      <c r="N76" s="74"/>
      <c r="O76" s="75"/>
      <c r="P76" s="75"/>
      <c r="Q76" s="75"/>
      <c r="R76" s="74"/>
      <c r="S76" s="74"/>
    </row>
    <row r="77" spans="1:19" s="3" customFormat="1" x14ac:dyDescent="0.45">
      <c r="A77" s="74"/>
      <c r="B77" s="74"/>
      <c r="C77" s="76">
        <v>0</v>
      </c>
      <c r="D77" s="76">
        <v>0</v>
      </c>
      <c r="E77" s="77">
        <v>0</v>
      </c>
      <c r="F77" s="78"/>
      <c r="G77" s="75"/>
      <c r="H77" s="77">
        <v>0</v>
      </c>
      <c r="I77" s="77">
        <v>0</v>
      </c>
      <c r="J77" s="77">
        <f t="shared" si="2"/>
        <v>0</v>
      </c>
      <c r="K77" s="75"/>
      <c r="L77" s="75"/>
      <c r="M77" s="74"/>
      <c r="N77" s="74"/>
      <c r="O77" s="75"/>
      <c r="P77" s="75"/>
      <c r="Q77" s="75"/>
      <c r="R77" s="74"/>
      <c r="S77" s="74"/>
    </row>
    <row r="78" spans="1:19" s="3" customFormat="1" x14ac:dyDescent="0.45">
      <c r="A78" s="74"/>
      <c r="B78" s="74"/>
      <c r="C78" s="76">
        <v>0</v>
      </c>
      <c r="D78" s="76">
        <v>0</v>
      </c>
      <c r="E78" s="77">
        <v>0</v>
      </c>
      <c r="F78" s="78"/>
      <c r="G78" s="75"/>
      <c r="H78" s="77">
        <v>0</v>
      </c>
      <c r="I78" s="77">
        <v>0</v>
      </c>
      <c r="J78" s="77">
        <f t="shared" si="2"/>
        <v>0</v>
      </c>
      <c r="K78" s="75"/>
      <c r="L78" s="75"/>
      <c r="M78" s="74"/>
      <c r="N78" s="74"/>
      <c r="O78" s="75"/>
      <c r="P78" s="75"/>
      <c r="Q78" s="75"/>
      <c r="R78" s="74"/>
      <c r="S78" s="74"/>
    </row>
    <row r="79" spans="1:19" s="3" customFormat="1" x14ac:dyDescent="0.45">
      <c r="A79" s="74"/>
      <c r="B79" s="74"/>
      <c r="C79" s="76">
        <v>0</v>
      </c>
      <c r="D79" s="76">
        <v>0</v>
      </c>
      <c r="E79" s="77">
        <v>0</v>
      </c>
      <c r="F79" s="78"/>
      <c r="G79" s="75"/>
      <c r="H79" s="77">
        <v>0</v>
      </c>
      <c r="I79" s="77">
        <v>0</v>
      </c>
      <c r="J79" s="77">
        <f t="shared" si="2"/>
        <v>0</v>
      </c>
      <c r="K79" s="75"/>
      <c r="L79" s="75"/>
      <c r="M79" s="74"/>
      <c r="N79" s="74"/>
      <c r="O79" s="75"/>
      <c r="P79" s="75"/>
      <c r="Q79" s="75"/>
      <c r="R79" s="74"/>
      <c r="S79" s="74"/>
    </row>
    <row r="80" spans="1:19" s="3" customFormat="1" x14ac:dyDescent="0.45">
      <c r="A80" s="74"/>
      <c r="B80" s="74"/>
      <c r="C80" s="76">
        <v>0</v>
      </c>
      <c r="D80" s="76">
        <v>0</v>
      </c>
      <c r="E80" s="77">
        <v>0</v>
      </c>
      <c r="F80" s="78"/>
      <c r="G80" s="75"/>
      <c r="H80" s="77">
        <v>0</v>
      </c>
      <c r="I80" s="77">
        <v>0</v>
      </c>
      <c r="J80" s="77">
        <f t="shared" si="2"/>
        <v>0</v>
      </c>
      <c r="K80" s="75"/>
      <c r="L80" s="75"/>
      <c r="M80" s="74"/>
      <c r="N80" s="74"/>
      <c r="O80" s="75"/>
      <c r="P80" s="75"/>
      <c r="Q80" s="75"/>
      <c r="R80" s="74"/>
      <c r="S80" s="74"/>
    </row>
    <row r="81" spans="1:19" s="3" customFormat="1" x14ac:dyDescent="0.45">
      <c r="A81" s="74"/>
      <c r="B81" s="74"/>
      <c r="C81" s="76">
        <v>0</v>
      </c>
      <c r="D81" s="76">
        <v>0</v>
      </c>
      <c r="E81" s="77">
        <v>0</v>
      </c>
      <c r="F81" s="78"/>
      <c r="G81" s="75"/>
      <c r="H81" s="77">
        <v>0</v>
      </c>
      <c r="I81" s="77">
        <v>0</v>
      </c>
      <c r="J81" s="77">
        <f t="shared" si="2"/>
        <v>0</v>
      </c>
      <c r="K81" s="75"/>
      <c r="L81" s="75"/>
      <c r="M81" s="74"/>
      <c r="N81" s="74"/>
      <c r="O81" s="75"/>
      <c r="P81" s="75"/>
      <c r="Q81" s="75"/>
      <c r="R81" s="74"/>
      <c r="S81" s="74"/>
    </row>
    <row r="82" spans="1:19" s="3" customFormat="1" x14ac:dyDescent="0.45">
      <c r="A82" s="74"/>
      <c r="B82" s="74"/>
      <c r="C82" s="76">
        <v>0</v>
      </c>
      <c r="D82" s="76">
        <v>0</v>
      </c>
      <c r="E82" s="77">
        <v>0</v>
      </c>
      <c r="F82" s="78"/>
      <c r="G82" s="75"/>
      <c r="H82" s="77">
        <v>0</v>
      </c>
      <c r="I82" s="77">
        <v>0</v>
      </c>
      <c r="J82" s="77">
        <f t="shared" si="2"/>
        <v>0</v>
      </c>
      <c r="K82" s="75"/>
      <c r="L82" s="75"/>
      <c r="M82" s="74"/>
      <c r="N82" s="74"/>
      <c r="O82" s="75"/>
      <c r="P82" s="75"/>
      <c r="Q82" s="75"/>
      <c r="R82" s="74"/>
      <c r="S82" s="74"/>
    </row>
    <row r="83" spans="1:19" s="3" customFormat="1" x14ac:dyDescent="0.45">
      <c r="A83" s="74"/>
      <c r="B83" s="74"/>
      <c r="C83" s="76">
        <v>0</v>
      </c>
      <c r="D83" s="76">
        <v>0</v>
      </c>
      <c r="E83" s="77">
        <v>0</v>
      </c>
      <c r="F83" s="78"/>
      <c r="G83" s="75"/>
      <c r="H83" s="77">
        <v>0</v>
      </c>
      <c r="I83" s="77">
        <v>0</v>
      </c>
      <c r="J83" s="77">
        <f t="shared" si="2"/>
        <v>0</v>
      </c>
      <c r="K83" s="75"/>
      <c r="L83" s="75"/>
      <c r="M83" s="74"/>
      <c r="N83" s="74"/>
      <c r="O83" s="75"/>
      <c r="P83" s="75"/>
      <c r="Q83" s="75"/>
      <c r="R83" s="74"/>
      <c r="S83" s="74"/>
    </row>
    <row r="84" spans="1:19" s="3" customFormat="1" x14ac:dyDescent="0.45">
      <c r="A84" s="74"/>
      <c r="B84" s="74"/>
      <c r="C84" s="76">
        <v>0</v>
      </c>
      <c r="D84" s="76">
        <v>0</v>
      </c>
      <c r="E84" s="77">
        <v>0</v>
      </c>
      <c r="F84" s="78"/>
      <c r="G84" s="75"/>
      <c r="H84" s="77">
        <v>0</v>
      </c>
      <c r="I84" s="77">
        <v>0</v>
      </c>
      <c r="J84" s="77">
        <f t="shared" si="2"/>
        <v>0</v>
      </c>
      <c r="K84" s="75"/>
      <c r="L84" s="75"/>
      <c r="M84" s="74"/>
      <c r="N84" s="74"/>
      <c r="O84" s="75"/>
      <c r="P84" s="75"/>
      <c r="Q84" s="75"/>
      <c r="R84" s="74"/>
      <c r="S84" s="74"/>
    </row>
    <row r="85" spans="1:19" s="3" customFormat="1" x14ac:dyDescent="0.45">
      <c r="A85" s="74"/>
      <c r="B85" s="74"/>
      <c r="C85" s="76">
        <v>0</v>
      </c>
      <c r="D85" s="76">
        <v>0</v>
      </c>
      <c r="E85" s="77">
        <v>0</v>
      </c>
      <c r="F85" s="78"/>
      <c r="G85" s="75"/>
      <c r="H85" s="77">
        <v>0</v>
      </c>
      <c r="I85" s="77">
        <v>0</v>
      </c>
      <c r="J85" s="77">
        <f t="shared" si="2"/>
        <v>0</v>
      </c>
      <c r="K85" s="75"/>
      <c r="L85" s="75"/>
      <c r="M85" s="74"/>
      <c r="N85" s="74"/>
      <c r="O85" s="75"/>
      <c r="P85" s="75"/>
      <c r="Q85" s="75"/>
      <c r="R85" s="74"/>
      <c r="S85" s="74"/>
    </row>
    <row r="86" spans="1:19" s="3" customFormat="1" x14ac:dyDescent="0.45">
      <c r="A86" s="74"/>
      <c r="B86" s="74"/>
      <c r="C86" s="76">
        <v>0</v>
      </c>
      <c r="D86" s="76">
        <v>0</v>
      </c>
      <c r="E86" s="77">
        <v>0</v>
      </c>
      <c r="F86" s="78"/>
      <c r="G86" s="75"/>
      <c r="H86" s="77">
        <v>0</v>
      </c>
      <c r="I86" s="77">
        <v>0</v>
      </c>
      <c r="J86" s="77">
        <f t="shared" si="2"/>
        <v>0</v>
      </c>
      <c r="K86" s="75"/>
      <c r="L86" s="75"/>
      <c r="M86" s="74"/>
      <c r="N86" s="74"/>
      <c r="O86" s="75"/>
      <c r="P86" s="75"/>
      <c r="Q86" s="75"/>
      <c r="R86" s="74"/>
      <c r="S86" s="74"/>
    </row>
    <row r="87" spans="1:19" s="3" customFormat="1" x14ac:dyDescent="0.45">
      <c r="A87" s="74"/>
      <c r="B87" s="74"/>
      <c r="C87" s="76">
        <v>0</v>
      </c>
      <c r="D87" s="76">
        <v>0</v>
      </c>
      <c r="E87" s="77">
        <v>0</v>
      </c>
      <c r="F87" s="78"/>
      <c r="G87" s="75"/>
      <c r="H87" s="77">
        <v>0</v>
      </c>
      <c r="I87" s="77">
        <v>0</v>
      </c>
      <c r="J87" s="77">
        <f t="shared" si="2"/>
        <v>0</v>
      </c>
      <c r="K87" s="75"/>
      <c r="L87" s="75"/>
      <c r="M87" s="74"/>
      <c r="N87" s="74"/>
      <c r="O87" s="75"/>
      <c r="P87" s="75"/>
      <c r="Q87" s="75"/>
      <c r="R87" s="74"/>
      <c r="S87" s="74"/>
    </row>
    <row r="88" spans="1:19" s="3" customFormat="1" x14ac:dyDescent="0.45">
      <c r="A88" s="74"/>
      <c r="B88" s="74"/>
      <c r="C88" s="76">
        <v>0</v>
      </c>
      <c r="D88" s="76">
        <v>0</v>
      </c>
      <c r="E88" s="77">
        <v>0</v>
      </c>
      <c r="F88" s="78"/>
      <c r="G88" s="75"/>
      <c r="H88" s="77">
        <v>0</v>
      </c>
      <c r="I88" s="77">
        <v>0</v>
      </c>
      <c r="J88" s="77">
        <f t="shared" si="2"/>
        <v>0</v>
      </c>
      <c r="K88" s="75"/>
      <c r="L88" s="75"/>
      <c r="M88" s="74"/>
      <c r="N88" s="74"/>
      <c r="O88" s="75"/>
      <c r="P88" s="75"/>
      <c r="Q88" s="75"/>
      <c r="R88" s="74"/>
      <c r="S88" s="74"/>
    </row>
    <row r="89" spans="1:19" s="3" customFormat="1" x14ac:dyDescent="0.45">
      <c r="A89" s="74"/>
      <c r="B89" s="74"/>
      <c r="C89" s="76">
        <v>0</v>
      </c>
      <c r="D89" s="76">
        <v>0</v>
      </c>
      <c r="E89" s="77">
        <v>0</v>
      </c>
      <c r="F89" s="78"/>
      <c r="G89" s="75"/>
      <c r="H89" s="77">
        <v>0</v>
      </c>
      <c r="I89" s="77">
        <v>0</v>
      </c>
      <c r="J89" s="77">
        <f t="shared" si="2"/>
        <v>0</v>
      </c>
      <c r="K89" s="75"/>
      <c r="L89" s="75"/>
      <c r="M89" s="74"/>
      <c r="N89" s="74"/>
      <c r="O89" s="75"/>
      <c r="P89" s="75"/>
      <c r="Q89" s="75"/>
      <c r="R89" s="74"/>
      <c r="S89" s="74"/>
    </row>
    <row r="90" spans="1:19" s="3" customFormat="1" x14ac:dyDescent="0.45">
      <c r="A90" s="74"/>
      <c r="B90" s="74"/>
      <c r="C90" s="76">
        <v>0</v>
      </c>
      <c r="D90" s="76">
        <v>0</v>
      </c>
      <c r="E90" s="77">
        <v>0</v>
      </c>
      <c r="F90" s="78"/>
      <c r="G90" s="75"/>
      <c r="H90" s="77">
        <v>0</v>
      </c>
      <c r="I90" s="77">
        <v>0</v>
      </c>
      <c r="J90" s="77">
        <f t="shared" si="2"/>
        <v>0</v>
      </c>
      <c r="K90" s="75"/>
      <c r="L90" s="75"/>
      <c r="M90" s="74"/>
      <c r="N90" s="74"/>
      <c r="O90" s="75"/>
      <c r="P90" s="75"/>
      <c r="Q90" s="75"/>
      <c r="R90" s="74"/>
      <c r="S90" s="74"/>
    </row>
    <row r="91" spans="1:19" s="3" customFormat="1" x14ac:dyDescent="0.45">
      <c r="A91" s="74"/>
      <c r="B91" s="74"/>
      <c r="C91" s="76">
        <v>0</v>
      </c>
      <c r="D91" s="76">
        <v>0</v>
      </c>
      <c r="E91" s="77">
        <v>0</v>
      </c>
      <c r="F91" s="78"/>
      <c r="G91" s="75"/>
      <c r="H91" s="77">
        <v>0</v>
      </c>
      <c r="I91" s="77">
        <v>0</v>
      </c>
      <c r="J91" s="77">
        <f t="shared" si="2"/>
        <v>0</v>
      </c>
      <c r="K91" s="75"/>
      <c r="L91" s="75"/>
      <c r="M91" s="74"/>
      <c r="N91" s="74"/>
      <c r="O91" s="75"/>
      <c r="P91" s="75"/>
      <c r="Q91" s="75"/>
      <c r="R91" s="74"/>
      <c r="S91" s="74"/>
    </row>
    <row r="92" spans="1:19" s="3" customFormat="1" x14ac:dyDescent="0.45">
      <c r="A92" s="74"/>
      <c r="B92" s="74"/>
      <c r="C92" s="76">
        <v>0</v>
      </c>
      <c r="D92" s="76">
        <v>0</v>
      </c>
      <c r="E92" s="77">
        <v>0</v>
      </c>
      <c r="F92" s="78"/>
      <c r="G92" s="75"/>
      <c r="H92" s="77">
        <v>0</v>
      </c>
      <c r="I92" s="77">
        <v>0</v>
      </c>
      <c r="J92" s="77">
        <f t="shared" si="2"/>
        <v>0</v>
      </c>
      <c r="K92" s="75"/>
      <c r="L92" s="75"/>
      <c r="M92" s="74"/>
      <c r="N92" s="74"/>
      <c r="O92" s="75"/>
      <c r="P92" s="75"/>
      <c r="Q92" s="75"/>
      <c r="R92" s="74"/>
      <c r="S92" s="74"/>
    </row>
    <row r="93" spans="1:19" s="3" customFormat="1" x14ac:dyDescent="0.45">
      <c r="A93" s="74"/>
      <c r="B93" s="74"/>
      <c r="C93" s="76">
        <v>0</v>
      </c>
      <c r="D93" s="76">
        <v>0</v>
      </c>
      <c r="E93" s="77">
        <v>0</v>
      </c>
      <c r="F93" s="78"/>
      <c r="G93" s="75"/>
      <c r="H93" s="77">
        <v>0</v>
      </c>
      <c r="I93" s="77">
        <v>0</v>
      </c>
      <c r="J93" s="77">
        <f t="shared" si="2"/>
        <v>0</v>
      </c>
      <c r="K93" s="75"/>
      <c r="L93" s="75"/>
      <c r="M93" s="74"/>
      <c r="N93" s="74"/>
      <c r="O93" s="75"/>
      <c r="P93" s="75"/>
      <c r="Q93" s="75"/>
      <c r="R93" s="74"/>
      <c r="S93" s="74"/>
    </row>
    <row r="94" spans="1:19" s="3" customFormat="1" x14ac:dyDescent="0.45">
      <c r="A94" s="74"/>
      <c r="B94" s="74"/>
      <c r="C94" s="76">
        <v>0</v>
      </c>
      <c r="D94" s="76">
        <v>0</v>
      </c>
      <c r="E94" s="77">
        <v>0</v>
      </c>
      <c r="F94" s="78"/>
      <c r="G94" s="75"/>
      <c r="H94" s="77">
        <v>0</v>
      </c>
      <c r="I94" s="77">
        <v>0</v>
      </c>
      <c r="J94" s="77">
        <f t="shared" si="2"/>
        <v>0</v>
      </c>
      <c r="K94" s="75"/>
      <c r="L94" s="75"/>
      <c r="M94" s="74"/>
      <c r="N94" s="74"/>
      <c r="O94" s="75"/>
      <c r="P94" s="75"/>
      <c r="Q94" s="75"/>
      <c r="R94" s="74"/>
      <c r="S94" s="74"/>
    </row>
    <row r="95" spans="1:19" s="3" customFormat="1" x14ac:dyDescent="0.45">
      <c r="A95" s="74"/>
      <c r="B95" s="74"/>
      <c r="C95" s="76">
        <v>0</v>
      </c>
      <c r="D95" s="76">
        <v>0</v>
      </c>
      <c r="E95" s="77">
        <v>0</v>
      </c>
      <c r="F95" s="78"/>
      <c r="G95" s="75"/>
      <c r="H95" s="77">
        <v>0</v>
      </c>
      <c r="I95" s="77">
        <v>0</v>
      </c>
      <c r="J95" s="77">
        <f t="shared" si="2"/>
        <v>0</v>
      </c>
      <c r="K95" s="75"/>
      <c r="L95" s="75"/>
      <c r="M95" s="74"/>
      <c r="N95" s="74"/>
      <c r="O95" s="75"/>
      <c r="P95" s="75"/>
      <c r="Q95" s="75"/>
      <c r="R95" s="74"/>
      <c r="S95" s="74"/>
    </row>
    <row r="96" spans="1:19" s="3" customFormat="1" x14ac:dyDescent="0.45">
      <c r="A96" s="74"/>
      <c r="B96" s="74"/>
      <c r="C96" s="76">
        <v>0</v>
      </c>
      <c r="D96" s="76">
        <v>0</v>
      </c>
      <c r="E96" s="77">
        <v>0</v>
      </c>
      <c r="F96" s="78"/>
      <c r="G96" s="75"/>
      <c r="H96" s="77">
        <v>0</v>
      </c>
      <c r="I96" s="77">
        <v>0</v>
      </c>
      <c r="J96" s="77">
        <f t="shared" si="2"/>
        <v>0</v>
      </c>
      <c r="K96" s="75"/>
      <c r="L96" s="75"/>
      <c r="M96" s="74"/>
      <c r="N96" s="74"/>
      <c r="O96" s="75"/>
      <c r="P96" s="75"/>
      <c r="Q96" s="75"/>
      <c r="R96" s="74"/>
      <c r="S96" s="74"/>
    </row>
    <row r="97" spans="1:19" s="3" customFormat="1" x14ac:dyDescent="0.45">
      <c r="A97" s="74"/>
      <c r="B97" s="74"/>
      <c r="C97" s="76">
        <v>0</v>
      </c>
      <c r="D97" s="76">
        <v>0</v>
      </c>
      <c r="E97" s="77">
        <v>0</v>
      </c>
      <c r="F97" s="78"/>
      <c r="G97" s="75"/>
      <c r="H97" s="77">
        <v>0</v>
      </c>
      <c r="I97" s="77">
        <v>0</v>
      </c>
      <c r="J97" s="77">
        <f t="shared" si="2"/>
        <v>0</v>
      </c>
      <c r="K97" s="75"/>
      <c r="L97" s="75"/>
      <c r="M97" s="74"/>
      <c r="N97" s="74"/>
      <c r="O97" s="75"/>
      <c r="P97" s="75"/>
      <c r="Q97" s="75"/>
      <c r="R97" s="74"/>
      <c r="S97" s="74"/>
    </row>
    <row r="98" spans="1:19" s="3" customFormat="1" x14ac:dyDescent="0.45">
      <c r="A98" s="74"/>
      <c r="B98" s="74"/>
      <c r="C98" s="76">
        <v>0</v>
      </c>
      <c r="D98" s="76">
        <v>0</v>
      </c>
      <c r="E98" s="77">
        <v>0</v>
      </c>
      <c r="F98" s="78"/>
      <c r="G98" s="75"/>
      <c r="H98" s="77">
        <v>0</v>
      </c>
      <c r="I98" s="77">
        <v>0</v>
      </c>
      <c r="J98" s="77">
        <f t="shared" si="2"/>
        <v>0</v>
      </c>
      <c r="K98" s="75"/>
      <c r="L98" s="75"/>
      <c r="M98" s="74"/>
      <c r="N98" s="74"/>
      <c r="O98" s="75"/>
      <c r="P98" s="75"/>
      <c r="Q98" s="75"/>
      <c r="R98" s="74"/>
      <c r="S98" s="74"/>
    </row>
    <row r="99" spans="1:19" s="3" customFormat="1" x14ac:dyDescent="0.45">
      <c r="A99" s="74"/>
      <c r="B99" s="74"/>
      <c r="C99" s="76">
        <v>0</v>
      </c>
      <c r="D99" s="76">
        <v>0</v>
      </c>
      <c r="E99" s="77">
        <v>0</v>
      </c>
      <c r="F99" s="78"/>
      <c r="G99" s="75"/>
      <c r="H99" s="77">
        <v>0</v>
      </c>
      <c r="I99" s="77">
        <v>0</v>
      </c>
      <c r="J99" s="77">
        <f t="shared" si="2"/>
        <v>0</v>
      </c>
      <c r="K99" s="75"/>
      <c r="L99" s="75"/>
      <c r="M99" s="74"/>
      <c r="N99" s="74"/>
      <c r="O99" s="75"/>
      <c r="P99" s="75"/>
      <c r="Q99" s="75"/>
      <c r="R99" s="74"/>
      <c r="S99" s="74"/>
    </row>
    <row r="100" spans="1:19" s="3" customFormat="1" x14ac:dyDescent="0.45">
      <c r="A100" s="74"/>
      <c r="B100" s="74"/>
      <c r="C100" s="76">
        <v>0</v>
      </c>
      <c r="D100" s="76">
        <v>0</v>
      </c>
      <c r="E100" s="77">
        <v>0</v>
      </c>
      <c r="F100" s="78"/>
      <c r="G100" s="75"/>
      <c r="H100" s="77">
        <v>0</v>
      </c>
      <c r="I100" s="77">
        <v>0</v>
      </c>
      <c r="J100" s="77">
        <f t="shared" si="2"/>
        <v>0</v>
      </c>
      <c r="K100" s="75"/>
      <c r="L100" s="75"/>
      <c r="M100" s="74"/>
      <c r="N100" s="74"/>
      <c r="O100" s="75"/>
      <c r="P100" s="75"/>
      <c r="Q100" s="75"/>
      <c r="R100" s="74"/>
      <c r="S100" s="74"/>
    </row>
    <row r="101" spans="1:19" s="3" customFormat="1" x14ac:dyDescent="0.45">
      <c r="A101" s="74"/>
      <c r="B101" s="74"/>
      <c r="C101" s="76">
        <v>0</v>
      </c>
      <c r="D101" s="76">
        <v>0</v>
      </c>
      <c r="E101" s="77">
        <v>0</v>
      </c>
      <c r="F101" s="78"/>
      <c r="G101" s="75"/>
      <c r="H101" s="77">
        <v>0</v>
      </c>
      <c r="I101" s="77">
        <v>0</v>
      </c>
      <c r="J101" s="77">
        <f t="shared" si="2"/>
        <v>0</v>
      </c>
      <c r="K101" s="75"/>
      <c r="L101" s="75"/>
      <c r="M101" s="74"/>
      <c r="N101" s="74"/>
      <c r="O101" s="75"/>
      <c r="P101" s="75"/>
      <c r="Q101" s="75"/>
      <c r="R101" s="74"/>
      <c r="S101" s="74"/>
    </row>
    <row r="102" spans="1:19" s="3" customFormat="1" x14ac:dyDescent="0.45">
      <c r="A102" s="74"/>
      <c r="B102" s="74"/>
      <c r="C102" s="76">
        <v>0</v>
      </c>
      <c r="D102" s="76">
        <v>0</v>
      </c>
      <c r="E102" s="77">
        <v>0</v>
      </c>
      <c r="F102" s="78"/>
      <c r="G102" s="75"/>
      <c r="H102" s="77">
        <v>0</v>
      </c>
      <c r="I102" s="77">
        <v>0</v>
      </c>
      <c r="J102" s="77">
        <f t="shared" si="2"/>
        <v>0</v>
      </c>
      <c r="K102" s="75"/>
      <c r="L102" s="75"/>
      <c r="M102" s="74"/>
      <c r="N102" s="74"/>
      <c r="O102" s="75"/>
      <c r="P102" s="75"/>
      <c r="Q102" s="75"/>
      <c r="R102" s="74"/>
      <c r="S102" s="74"/>
    </row>
    <row r="103" spans="1:19" s="3" customFormat="1" x14ac:dyDescent="0.45">
      <c r="A103" s="74"/>
      <c r="B103" s="74"/>
      <c r="C103" s="76">
        <v>0</v>
      </c>
      <c r="D103" s="76">
        <v>0</v>
      </c>
      <c r="E103" s="77">
        <v>0</v>
      </c>
      <c r="F103" s="78"/>
      <c r="G103" s="75"/>
      <c r="H103" s="77">
        <v>0</v>
      </c>
      <c r="I103" s="77">
        <v>0</v>
      </c>
      <c r="J103" s="77">
        <f t="shared" si="2"/>
        <v>0</v>
      </c>
      <c r="K103" s="75"/>
      <c r="L103" s="75"/>
      <c r="M103" s="74"/>
      <c r="N103" s="74"/>
      <c r="O103" s="75"/>
      <c r="P103" s="75"/>
      <c r="Q103" s="75"/>
      <c r="R103" s="74"/>
      <c r="S103" s="74"/>
    </row>
    <row r="104" spans="1:19" s="3" customFormat="1" x14ac:dyDescent="0.45">
      <c r="A104" s="74"/>
      <c r="B104" s="74"/>
      <c r="C104" s="76">
        <v>0</v>
      </c>
      <c r="D104" s="76">
        <v>0</v>
      </c>
      <c r="E104" s="77">
        <v>0</v>
      </c>
      <c r="F104" s="78"/>
      <c r="G104" s="75"/>
      <c r="H104" s="77">
        <v>0</v>
      </c>
      <c r="I104" s="77">
        <v>0</v>
      </c>
      <c r="J104" s="77">
        <f t="shared" si="2"/>
        <v>0</v>
      </c>
      <c r="K104" s="75"/>
      <c r="L104" s="75"/>
      <c r="M104" s="74"/>
      <c r="N104" s="74"/>
      <c r="O104" s="75"/>
      <c r="P104" s="75"/>
      <c r="Q104" s="75"/>
      <c r="R104" s="74"/>
      <c r="S104" s="74"/>
    </row>
    <row r="105" spans="1:19" s="3" customFormat="1" x14ac:dyDescent="0.45">
      <c r="A105" s="74"/>
      <c r="B105" s="74"/>
      <c r="C105" s="76">
        <v>0</v>
      </c>
      <c r="D105" s="76">
        <v>0</v>
      </c>
      <c r="E105" s="77">
        <v>0</v>
      </c>
      <c r="F105" s="78"/>
      <c r="G105" s="75"/>
      <c r="H105" s="77">
        <v>0</v>
      </c>
      <c r="I105" s="77">
        <v>0</v>
      </c>
      <c r="J105" s="77">
        <f t="shared" si="2"/>
        <v>0</v>
      </c>
      <c r="K105" s="75"/>
      <c r="L105" s="75"/>
      <c r="M105" s="74"/>
      <c r="N105" s="74"/>
      <c r="O105" s="75"/>
      <c r="P105" s="75"/>
      <c r="Q105" s="75"/>
      <c r="R105" s="74"/>
      <c r="S105" s="74"/>
    </row>
    <row r="106" spans="1:19" s="3" customFormat="1" x14ac:dyDescent="0.45">
      <c r="A106" s="74"/>
      <c r="B106" s="74"/>
      <c r="C106" s="76">
        <v>0</v>
      </c>
      <c r="D106" s="76">
        <v>0</v>
      </c>
      <c r="E106" s="77">
        <v>0</v>
      </c>
      <c r="F106" s="78"/>
      <c r="G106" s="75"/>
      <c r="H106" s="77">
        <v>0</v>
      </c>
      <c r="I106" s="77">
        <v>0</v>
      </c>
      <c r="J106" s="77">
        <f t="shared" si="2"/>
        <v>0</v>
      </c>
      <c r="K106" s="75"/>
      <c r="L106" s="75"/>
      <c r="M106" s="74"/>
      <c r="N106" s="74"/>
      <c r="O106" s="75"/>
      <c r="P106" s="75"/>
      <c r="Q106" s="75"/>
      <c r="R106" s="74"/>
      <c r="S106" s="74"/>
    </row>
    <row r="107" spans="1:19" s="3" customFormat="1" x14ac:dyDescent="0.45">
      <c r="A107" s="74"/>
      <c r="B107" s="74"/>
      <c r="C107" s="76">
        <v>0</v>
      </c>
      <c r="D107" s="76">
        <v>0</v>
      </c>
      <c r="E107" s="77">
        <v>0</v>
      </c>
      <c r="F107" s="78"/>
      <c r="G107" s="75"/>
      <c r="H107" s="77">
        <v>0</v>
      </c>
      <c r="I107" s="77">
        <v>0</v>
      </c>
      <c r="J107" s="77">
        <f t="shared" si="2"/>
        <v>0</v>
      </c>
      <c r="K107" s="75"/>
      <c r="L107" s="75"/>
      <c r="M107" s="74"/>
      <c r="N107" s="74"/>
      <c r="O107" s="75"/>
      <c r="P107" s="75"/>
      <c r="Q107" s="75"/>
      <c r="R107" s="74"/>
      <c r="S107" s="74"/>
    </row>
    <row r="108" spans="1:19" s="3" customFormat="1" x14ac:dyDescent="0.45">
      <c r="A108" s="74"/>
      <c r="B108" s="74"/>
      <c r="C108" s="76">
        <v>0</v>
      </c>
      <c r="D108" s="76">
        <v>0</v>
      </c>
      <c r="E108" s="77">
        <v>0</v>
      </c>
      <c r="F108" s="78"/>
      <c r="G108" s="75"/>
      <c r="H108" s="77">
        <v>0</v>
      </c>
      <c r="I108" s="77">
        <v>0</v>
      </c>
      <c r="J108" s="77">
        <f t="shared" si="2"/>
        <v>0</v>
      </c>
      <c r="K108" s="75"/>
      <c r="L108" s="75"/>
      <c r="M108" s="74"/>
      <c r="N108" s="74"/>
      <c r="O108" s="75"/>
      <c r="P108" s="75"/>
      <c r="Q108" s="75"/>
      <c r="R108" s="74"/>
      <c r="S108" s="74"/>
    </row>
    <row r="109" spans="1:19" s="3" customFormat="1" x14ac:dyDescent="0.45">
      <c r="A109" s="74"/>
      <c r="B109" s="74"/>
      <c r="C109" s="76">
        <v>0</v>
      </c>
      <c r="D109" s="76">
        <v>0</v>
      </c>
      <c r="E109" s="77">
        <v>0</v>
      </c>
      <c r="F109" s="78"/>
      <c r="G109" s="75"/>
      <c r="H109" s="77">
        <v>0</v>
      </c>
      <c r="I109" s="77">
        <v>0</v>
      </c>
      <c r="J109" s="77">
        <f t="shared" si="2"/>
        <v>0</v>
      </c>
      <c r="K109" s="75"/>
      <c r="L109" s="75"/>
      <c r="M109" s="74"/>
      <c r="N109" s="74"/>
      <c r="O109" s="75"/>
      <c r="P109" s="75"/>
      <c r="Q109" s="75"/>
      <c r="R109" s="74"/>
      <c r="S109" s="74"/>
    </row>
    <row r="110" spans="1:19" s="3" customFormat="1" x14ac:dyDescent="0.45">
      <c r="A110" s="74"/>
      <c r="B110" s="74"/>
      <c r="C110" s="76">
        <v>0</v>
      </c>
      <c r="D110" s="76">
        <v>0</v>
      </c>
      <c r="E110" s="77">
        <v>0</v>
      </c>
      <c r="F110" s="78"/>
      <c r="G110" s="75"/>
      <c r="H110" s="77">
        <v>0</v>
      </c>
      <c r="I110" s="77">
        <v>0</v>
      </c>
      <c r="J110" s="77">
        <f t="shared" si="2"/>
        <v>0</v>
      </c>
      <c r="K110" s="75"/>
      <c r="L110" s="75"/>
      <c r="M110" s="74"/>
      <c r="N110" s="74"/>
      <c r="O110" s="75"/>
      <c r="P110" s="75"/>
      <c r="Q110" s="75"/>
      <c r="R110" s="74"/>
      <c r="S110" s="74"/>
    </row>
    <row r="111" spans="1:19" s="3" customFormat="1" x14ac:dyDescent="0.45">
      <c r="A111" s="74"/>
      <c r="B111" s="74"/>
      <c r="C111" s="76">
        <v>0</v>
      </c>
      <c r="D111" s="76">
        <v>0</v>
      </c>
      <c r="E111" s="77">
        <v>0</v>
      </c>
      <c r="F111" s="78"/>
      <c r="G111" s="75"/>
      <c r="H111" s="77">
        <v>0</v>
      </c>
      <c r="I111" s="77">
        <v>0</v>
      </c>
      <c r="J111" s="77">
        <f t="shared" si="2"/>
        <v>0</v>
      </c>
      <c r="K111" s="75"/>
      <c r="L111" s="75"/>
      <c r="M111" s="74"/>
      <c r="N111" s="74"/>
      <c r="O111" s="75"/>
      <c r="P111" s="75"/>
      <c r="Q111" s="75"/>
      <c r="R111" s="74"/>
      <c r="S111" s="74"/>
    </row>
    <row r="112" spans="1:19" s="3" customFormat="1" x14ac:dyDescent="0.45">
      <c r="A112" s="74"/>
      <c r="B112" s="74"/>
      <c r="C112" s="76">
        <v>0</v>
      </c>
      <c r="D112" s="76">
        <v>0</v>
      </c>
      <c r="E112" s="77">
        <v>0</v>
      </c>
      <c r="F112" s="78"/>
      <c r="G112" s="75"/>
      <c r="H112" s="77">
        <v>0</v>
      </c>
      <c r="I112" s="77">
        <v>0</v>
      </c>
      <c r="J112" s="77">
        <f t="shared" si="2"/>
        <v>0</v>
      </c>
      <c r="K112" s="75"/>
      <c r="L112" s="75"/>
      <c r="M112" s="74"/>
      <c r="N112" s="74"/>
      <c r="O112" s="75"/>
      <c r="P112" s="75"/>
      <c r="Q112" s="75"/>
      <c r="R112" s="74"/>
      <c r="S112" s="74"/>
    </row>
    <row r="113" spans="1:11" s="18" customFormat="1" x14ac:dyDescent="0.45">
      <c r="A113" s="17" t="s">
        <v>90</v>
      </c>
      <c r="C113" s="22"/>
      <c r="D113" s="17" t="s">
        <v>90</v>
      </c>
      <c r="E113" s="22"/>
      <c r="F113" s="23"/>
      <c r="H113" s="22"/>
      <c r="I113" s="22"/>
      <c r="J113" s="22"/>
      <c r="K113"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26:Q63">
    <cfRule type="expression" dxfId="4" priority="6">
      <formula>$L26="No"</formula>
    </cfRule>
  </conditionalFormatting>
  <conditionalFormatting sqref="M64:Q112">
    <cfRule type="expression" dxfId="3" priority="3">
      <formula>$L64="No"</formula>
    </cfRule>
  </conditionalFormatting>
  <conditionalFormatting sqref="M10:Q25">
    <cfRule type="expression" dxfId="2" priority="1">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L10:L112 G10:G112</xm:sqref>
        </x14:dataValidation>
        <x14:dataValidation type="list" allowBlank="1" showInputMessage="1" showErrorMessage="1" xr:uid="{00000000-0002-0000-0200-000001000000}">
          <x14:formula1>
            <xm:f>Hide!$D$2:$D$22</xm:f>
          </x14:formula1>
          <xm:sqref>M10:M112</xm:sqref>
        </x14:dataValidation>
        <x14:dataValidation type="list" allowBlank="1" showInputMessage="1" showErrorMessage="1" xr:uid="{00000000-0002-0000-0200-000002000000}">
          <x14:formula1>
            <xm:f>Hide!$E$2:$E$23</xm:f>
          </x14:formula1>
          <xm:sqref>N10:N112</xm:sqref>
        </x14:dataValidation>
        <x14:dataValidation type="list" allowBlank="1" showInputMessage="1" showErrorMessage="1" xr:uid="{00000000-0002-0000-0200-000003000000}">
          <x14:formula1>
            <xm:f>Hide!$F$2:$F$23</xm:f>
          </x14:formula1>
          <xm:sqref>O10:O112</xm:sqref>
        </x14:dataValidation>
        <x14:dataValidation type="list" allowBlank="1" showInputMessage="1" showErrorMessage="1" xr:uid="{00000000-0002-0000-0200-000004000000}">
          <x14:formula1>
            <xm:f>Hide!$G$2:$G$13</xm:f>
          </x14:formula1>
          <xm:sqref>P10:P112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17" sqref="B17"/>
    </sheetView>
  </sheetViews>
  <sheetFormatPr defaultColWidth="0" defaultRowHeight="15.4" zeroHeight="1" x14ac:dyDescent="0.45"/>
  <cols>
    <col min="1" max="1" width="66.265625" style="1" customWidth="1"/>
    <col min="2" max="2" width="42.3984375" style="1" customWidth="1"/>
    <col min="3" max="3" width="17" style="4" hidden="1" customWidth="1"/>
    <col min="4" max="4" width="22.265625" style="4" hidden="1" customWidth="1"/>
    <col min="5" max="5" width="28" style="4" hidden="1" customWidth="1"/>
    <col min="6" max="6" width="16.73046875" style="5" hidden="1" customWidth="1"/>
    <col min="7" max="7" width="22.1328125" style="1" hidden="1" customWidth="1"/>
    <col min="8" max="8" width="15.265625" style="4" hidden="1" customWidth="1"/>
    <col min="9" max="9" width="17.86328125" style="4" hidden="1" customWidth="1"/>
    <col min="10" max="10" width="16.73046875" style="4" hidden="1" customWidth="1"/>
    <col min="11" max="11" width="32.1328125" style="6" hidden="1" customWidth="1"/>
    <col min="12" max="12" width="21.86328125" style="1" hidden="1" customWidth="1"/>
    <col min="13" max="16" width="10.73046875" style="1" hidden="1" customWidth="1"/>
    <col min="17" max="17" width="13.265625" style="1" hidden="1" customWidth="1"/>
    <col min="18" max="18" width="23.73046875" style="1" hidden="1" customWidth="1"/>
    <col min="19" max="19" width="29.73046875" style="1" hidden="1" customWidth="1"/>
    <col min="20" max="16384" width="9.1328125" style="1" hidden="1"/>
  </cols>
  <sheetData>
    <row r="1" spans="1:11" x14ac:dyDescent="0.45">
      <c r="A1" s="20" t="s">
        <v>236</v>
      </c>
      <c r="B1" s="18"/>
      <c r="K1" s="1"/>
    </row>
    <row r="2" spans="1:11" x14ac:dyDescent="0.45">
      <c r="A2" s="10" t="s">
        <v>35</v>
      </c>
      <c r="B2" s="11"/>
      <c r="C2" s="1"/>
      <c r="D2" s="1"/>
      <c r="E2" s="1"/>
      <c r="F2" s="1"/>
      <c r="H2" s="1"/>
      <c r="I2" s="1"/>
      <c r="J2" s="1"/>
      <c r="K2" s="1"/>
    </row>
    <row r="3" spans="1:11" x14ac:dyDescent="0.45">
      <c r="A3" s="12" t="s">
        <v>1</v>
      </c>
      <c r="B3" s="68" t="str">
        <f>IF('1 - Contact Information'!B4="","",'1 - Contact Information'!B4)</f>
        <v>Town of Addison</v>
      </c>
      <c r="C3" s="1"/>
      <c r="D3" s="1"/>
      <c r="E3" s="1"/>
      <c r="F3" s="1"/>
      <c r="H3" s="1"/>
      <c r="I3" s="1"/>
      <c r="J3" s="1"/>
      <c r="K3" s="1"/>
    </row>
    <row r="4" spans="1:11" x14ac:dyDescent="0.45">
      <c r="A4" s="12" t="s">
        <v>2</v>
      </c>
      <c r="B4" s="68">
        <f>IF(OR('1 - Contact Information'!B7="",'1 - Contact Information'!B7="(select)"),"",'1 - Contact Information'!B7)</f>
        <v>2022</v>
      </c>
      <c r="C4" s="1"/>
      <c r="D4" s="1"/>
      <c r="E4" s="1"/>
      <c r="F4" s="1"/>
      <c r="H4" s="1"/>
      <c r="I4" s="1"/>
      <c r="J4" s="1"/>
      <c r="K4" s="1"/>
    </row>
    <row r="5" spans="1:11" x14ac:dyDescent="0.45">
      <c r="A5" s="18"/>
      <c r="B5" s="53"/>
      <c r="C5" s="1"/>
      <c r="D5" s="1"/>
      <c r="E5" s="1"/>
      <c r="F5" s="1"/>
      <c r="H5" s="1"/>
      <c r="I5" s="1"/>
      <c r="J5" s="1"/>
      <c r="K5" s="1"/>
    </row>
    <row r="6" spans="1:11" x14ac:dyDescent="0.45">
      <c r="A6" s="18" t="s">
        <v>277</v>
      </c>
      <c r="B6" s="53"/>
      <c r="C6" s="1"/>
      <c r="D6" s="1"/>
      <c r="E6" s="1"/>
      <c r="F6" s="1"/>
      <c r="H6" s="1"/>
      <c r="I6" s="1"/>
      <c r="J6" s="1"/>
      <c r="K6" s="1"/>
    </row>
    <row r="7" spans="1:11" x14ac:dyDescent="0.45">
      <c r="A7" s="18" t="s">
        <v>294</v>
      </c>
      <c r="B7" s="53"/>
      <c r="C7" s="1"/>
      <c r="D7" s="1"/>
      <c r="E7" s="1"/>
      <c r="F7" s="1"/>
      <c r="H7" s="1"/>
      <c r="I7" s="1"/>
      <c r="J7" s="1"/>
      <c r="K7" s="1"/>
    </row>
    <row r="8" spans="1:11" x14ac:dyDescent="0.45">
      <c r="A8" s="18" t="s">
        <v>297</v>
      </c>
      <c r="B8" s="18"/>
    </row>
    <row r="9" spans="1:11" x14ac:dyDescent="0.45">
      <c r="A9" s="27" t="s">
        <v>225</v>
      </c>
      <c r="B9" s="28"/>
    </row>
    <row r="10" spans="1:11" x14ac:dyDescent="0.45">
      <c r="A10" s="51" t="s">
        <v>80</v>
      </c>
      <c r="B10" s="79">
        <f>SUM('2 - Individual Debt Obligations'!C10:C27)</f>
        <v>212495000</v>
      </c>
    </row>
    <row r="11" spans="1:11" x14ac:dyDescent="0.45">
      <c r="A11" s="52" t="s">
        <v>81</v>
      </c>
      <c r="B11" s="80">
        <f>SUM('2 - Individual Debt Obligations'!D10:D27)</f>
        <v>141600000</v>
      </c>
    </row>
    <row r="12" spans="1:11" ht="30.75" x14ac:dyDescent="0.45">
      <c r="A12" s="52" t="s">
        <v>82</v>
      </c>
      <c r="B12" s="80">
        <f>SUM('2 - Individual Debt Obligations'!E10:E27)</f>
        <v>178699812.28</v>
      </c>
    </row>
    <row r="13" spans="1:11" x14ac:dyDescent="0.45">
      <c r="A13" s="18"/>
      <c r="B13" s="18"/>
    </row>
    <row r="14" spans="1:11" ht="30.4" x14ac:dyDescent="0.45">
      <c r="A14" s="25" t="s">
        <v>224</v>
      </c>
      <c r="B14" s="26"/>
    </row>
    <row r="15" spans="1:11" x14ac:dyDescent="0.45">
      <c r="A15" s="51" t="s">
        <v>83</v>
      </c>
      <c r="B15" s="79">
        <f>B10</f>
        <v>212495000</v>
      </c>
    </row>
    <row r="16" spans="1:11" ht="30.75" x14ac:dyDescent="0.45">
      <c r="A16" s="52" t="s">
        <v>84</v>
      </c>
      <c r="B16" s="80">
        <f>B11</f>
        <v>141600000</v>
      </c>
    </row>
    <row r="17" spans="1:2" ht="30.75" x14ac:dyDescent="0.45">
      <c r="A17" s="52" t="s">
        <v>85</v>
      </c>
      <c r="B17" s="80">
        <f>B12</f>
        <v>178699812.28</v>
      </c>
    </row>
    <row r="18" spans="1:2" x14ac:dyDescent="0.45">
      <c r="A18" s="18"/>
      <c r="B18" s="18"/>
    </row>
    <row r="19" spans="1:2" ht="30.4" x14ac:dyDescent="0.45">
      <c r="A19" s="25" t="s">
        <v>223</v>
      </c>
      <c r="B19" s="28"/>
    </row>
    <row r="20" spans="1:2" x14ac:dyDescent="0.45">
      <c r="A20" s="51" t="s">
        <v>290</v>
      </c>
      <c r="B20" s="81">
        <v>17720</v>
      </c>
    </row>
    <row r="21" spans="1:2" x14ac:dyDescent="0.45">
      <c r="A21" s="51" t="s">
        <v>291</v>
      </c>
      <c r="B21" s="82" t="s">
        <v>338</v>
      </c>
    </row>
    <row r="22" spans="1:2" ht="31.5" customHeight="1" x14ac:dyDescent="0.45">
      <c r="A22" s="51" t="s">
        <v>86</v>
      </c>
      <c r="B22" s="79">
        <f>B15/B20</f>
        <v>11991.817155756207</v>
      </c>
    </row>
    <row r="23" spans="1:2" ht="30.75" x14ac:dyDescent="0.45">
      <c r="A23" s="52" t="s">
        <v>87</v>
      </c>
      <c r="B23" s="80">
        <f>B16/B20</f>
        <v>7990.9706546275393</v>
      </c>
    </row>
    <row r="24" spans="1:2" ht="47.25" customHeight="1" x14ac:dyDescent="0.45">
      <c r="A24" s="52" t="s">
        <v>88</v>
      </c>
      <c r="B24" s="80">
        <f>B17/B20</f>
        <v>10084.63951918736</v>
      </c>
    </row>
    <row r="25" spans="1:2" x14ac:dyDescent="0.4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328125" defaultRowHeight="15.4" x14ac:dyDescent="0.45"/>
  <cols>
    <col min="1" max="16384" width="9.1328125" style="1"/>
  </cols>
  <sheetData>
    <row r="1" spans="1:8" x14ac:dyDescent="0.45">
      <c r="A1" s="1" t="s">
        <v>11</v>
      </c>
      <c r="B1" s="1" t="s">
        <v>11</v>
      </c>
      <c r="C1" s="1" t="s">
        <v>11</v>
      </c>
      <c r="D1" s="1" t="s">
        <v>36</v>
      </c>
      <c r="E1" s="1" t="s">
        <v>37</v>
      </c>
      <c r="F1" s="1" t="s">
        <v>38</v>
      </c>
      <c r="G1" s="2" t="s">
        <v>78</v>
      </c>
      <c r="H1" s="1" t="s">
        <v>89</v>
      </c>
    </row>
    <row r="2" spans="1:8" x14ac:dyDescent="0.45">
      <c r="A2" s="1" t="s">
        <v>12</v>
      </c>
      <c r="B2" s="1" t="s">
        <v>15</v>
      </c>
      <c r="C2" s="1">
        <v>2016</v>
      </c>
      <c r="D2" s="1" t="s">
        <v>11</v>
      </c>
      <c r="E2" s="1" t="s">
        <v>11</v>
      </c>
      <c r="F2" s="1" t="s">
        <v>11</v>
      </c>
      <c r="G2" s="1" t="s">
        <v>11</v>
      </c>
    </row>
    <row r="3" spans="1:8" x14ac:dyDescent="0.45">
      <c r="A3" s="1" t="s">
        <v>13</v>
      </c>
      <c r="B3" s="1" t="s">
        <v>16</v>
      </c>
      <c r="C3" s="1">
        <f>C2+1</f>
        <v>2017</v>
      </c>
      <c r="D3" s="1" t="s">
        <v>77</v>
      </c>
      <c r="E3" s="1" t="s">
        <v>77</v>
      </c>
      <c r="F3" s="1" t="s">
        <v>77</v>
      </c>
      <c r="G3" s="1" t="s">
        <v>77</v>
      </c>
    </row>
    <row r="4" spans="1:8" x14ac:dyDescent="0.45">
      <c r="B4" s="1" t="s">
        <v>17</v>
      </c>
      <c r="C4" s="1">
        <f t="shared" ref="C4:C6" si="0">C3+1</f>
        <v>2018</v>
      </c>
      <c r="D4" s="1" t="s">
        <v>39</v>
      </c>
      <c r="E4" s="1" t="s">
        <v>40</v>
      </c>
      <c r="F4" s="1" t="s">
        <v>40</v>
      </c>
      <c r="G4" s="1" t="s">
        <v>40</v>
      </c>
    </row>
    <row r="5" spans="1:8" x14ac:dyDescent="0.45">
      <c r="B5" s="1" t="s">
        <v>18</v>
      </c>
      <c r="C5" s="1">
        <f t="shared" si="0"/>
        <v>2019</v>
      </c>
      <c r="D5" s="1" t="s">
        <v>41</v>
      </c>
      <c r="E5" s="1" t="s">
        <v>42</v>
      </c>
      <c r="F5" s="1" t="s">
        <v>42</v>
      </c>
      <c r="G5" s="1" t="s">
        <v>44</v>
      </c>
    </row>
    <row r="6" spans="1:8" x14ac:dyDescent="0.45">
      <c r="B6" s="1" t="s">
        <v>19</v>
      </c>
      <c r="C6" s="1">
        <f t="shared" si="0"/>
        <v>2020</v>
      </c>
      <c r="D6" s="1" t="s">
        <v>43</v>
      </c>
      <c r="E6" s="1" t="s">
        <v>44</v>
      </c>
      <c r="F6" s="1" t="s">
        <v>44</v>
      </c>
      <c r="G6" s="1" t="s">
        <v>50</v>
      </c>
    </row>
    <row r="7" spans="1:8" x14ac:dyDescent="0.45">
      <c r="B7" s="1" t="s">
        <v>20</v>
      </c>
      <c r="C7" s="1">
        <v>2021</v>
      </c>
      <c r="D7" s="1" t="s">
        <v>45</v>
      </c>
      <c r="E7" s="1" t="s">
        <v>46</v>
      </c>
      <c r="F7" s="1" t="s">
        <v>46</v>
      </c>
      <c r="G7" s="1" t="s">
        <v>56</v>
      </c>
    </row>
    <row r="8" spans="1:8" x14ac:dyDescent="0.45">
      <c r="C8" s="1">
        <v>2022</v>
      </c>
      <c r="D8" s="1" t="s">
        <v>47</v>
      </c>
      <c r="E8" s="1" t="s">
        <v>48</v>
      </c>
      <c r="F8" s="1" t="s">
        <v>48</v>
      </c>
      <c r="G8" s="1" t="s">
        <v>62</v>
      </c>
    </row>
    <row r="9" spans="1:8" x14ac:dyDescent="0.45">
      <c r="D9" s="1" t="s">
        <v>49</v>
      </c>
      <c r="E9" s="1" t="s">
        <v>50</v>
      </c>
      <c r="F9" s="1" t="s">
        <v>50</v>
      </c>
      <c r="G9" s="1" t="s">
        <v>68</v>
      </c>
    </row>
    <row r="10" spans="1:8" x14ac:dyDescent="0.45">
      <c r="D10" s="1" t="s">
        <v>51</v>
      </c>
      <c r="E10" s="1" t="s">
        <v>52</v>
      </c>
      <c r="F10" s="1" t="s">
        <v>52</v>
      </c>
      <c r="G10" s="1" t="s">
        <v>72</v>
      </c>
    </row>
    <row r="11" spans="1:8" x14ac:dyDescent="0.45">
      <c r="D11" s="1" t="s">
        <v>53</v>
      </c>
      <c r="E11" s="1" t="s">
        <v>54</v>
      </c>
      <c r="F11" s="1" t="s">
        <v>54</v>
      </c>
      <c r="G11" s="1" t="s">
        <v>74</v>
      </c>
    </row>
    <row r="12" spans="1:8" x14ac:dyDescent="0.45">
      <c r="D12" s="1" t="s">
        <v>55</v>
      </c>
      <c r="E12" s="1" t="s">
        <v>56</v>
      </c>
      <c r="F12" s="1" t="s">
        <v>56</v>
      </c>
      <c r="G12" s="1" t="s">
        <v>75</v>
      </c>
    </row>
    <row r="13" spans="1:8" x14ac:dyDescent="0.45">
      <c r="D13" s="1" t="s">
        <v>57</v>
      </c>
      <c r="E13" s="1" t="s">
        <v>58</v>
      </c>
      <c r="F13" s="1" t="s">
        <v>58</v>
      </c>
      <c r="G13" s="1" t="s">
        <v>76</v>
      </c>
    </row>
    <row r="14" spans="1:8" x14ac:dyDescent="0.45">
      <c r="D14" s="1" t="s">
        <v>59</v>
      </c>
      <c r="E14" s="1" t="s">
        <v>60</v>
      </c>
      <c r="F14" s="1" t="s">
        <v>60</v>
      </c>
    </row>
    <row r="15" spans="1:8" x14ac:dyDescent="0.45">
      <c r="D15" s="1" t="s">
        <v>61</v>
      </c>
      <c r="E15" s="1" t="s">
        <v>62</v>
      </c>
      <c r="F15" s="1" t="s">
        <v>62</v>
      </c>
    </row>
    <row r="16" spans="1:8" x14ac:dyDescent="0.45">
      <c r="D16" s="1" t="s">
        <v>63</v>
      </c>
      <c r="E16" s="1" t="s">
        <v>64</v>
      </c>
      <c r="F16" s="1" t="s">
        <v>64</v>
      </c>
    </row>
    <row r="17" spans="1:6" x14ac:dyDescent="0.45">
      <c r="D17" s="1" t="s">
        <v>65</v>
      </c>
      <c r="E17" s="1" t="s">
        <v>66</v>
      </c>
      <c r="F17" s="1" t="s">
        <v>66</v>
      </c>
    </row>
    <row r="18" spans="1:6" x14ac:dyDescent="0.45">
      <c r="D18" s="1" t="s">
        <v>67</v>
      </c>
      <c r="E18" s="1" t="s">
        <v>68</v>
      </c>
      <c r="F18" s="1" t="s">
        <v>68</v>
      </c>
    </row>
    <row r="19" spans="1:6" x14ac:dyDescent="0.45">
      <c r="D19" s="1" t="s">
        <v>69</v>
      </c>
      <c r="E19" s="1" t="s">
        <v>70</v>
      </c>
      <c r="F19" s="1" t="s">
        <v>70</v>
      </c>
    </row>
    <row r="20" spans="1:6" x14ac:dyDescent="0.45">
      <c r="D20" s="1" t="s">
        <v>71</v>
      </c>
      <c r="E20" s="1" t="s">
        <v>72</v>
      </c>
      <c r="F20" s="1" t="s">
        <v>72</v>
      </c>
    </row>
    <row r="21" spans="1:6" x14ac:dyDescent="0.45">
      <c r="D21" s="1" t="s">
        <v>73</v>
      </c>
      <c r="E21" s="1" t="s">
        <v>74</v>
      </c>
      <c r="F21" s="1" t="s">
        <v>74</v>
      </c>
    </row>
    <row r="22" spans="1:6" x14ac:dyDescent="0.45">
      <c r="D22" s="1" t="s">
        <v>75</v>
      </c>
      <c r="E22" s="1" t="s">
        <v>75</v>
      </c>
      <c r="F22" s="1" t="s">
        <v>75</v>
      </c>
    </row>
    <row r="23" spans="1:6" x14ac:dyDescent="0.45">
      <c r="E23" s="1" t="s">
        <v>76</v>
      </c>
      <c r="F23" s="1" t="s">
        <v>76</v>
      </c>
    </row>
    <row r="31" spans="1:6" x14ac:dyDescent="0.4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4" zeroHeight="1" x14ac:dyDescent="0.45"/>
  <cols>
    <col min="1" max="1" width="4.73046875" style="1" customWidth="1"/>
    <col min="2" max="2" width="159.3984375" style="1" customWidth="1"/>
    <col min="3" max="15" width="0" style="1" hidden="1" customWidth="1"/>
    <col min="16" max="16384" width="9.1328125" style="1" hidden="1"/>
  </cols>
  <sheetData>
    <row r="1" spans="1:2" x14ac:dyDescent="0.45">
      <c r="A1" s="20" t="s">
        <v>236</v>
      </c>
      <c r="B1" s="20"/>
    </row>
    <row r="2" spans="1:2" x14ac:dyDescent="0.45">
      <c r="A2" s="20" t="s">
        <v>280</v>
      </c>
      <c r="B2" s="20"/>
    </row>
    <row r="3" spans="1:2" x14ac:dyDescent="0.45">
      <c r="A3" s="7" t="s">
        <v>251</v>
      </c>
      <c r="B3" s="7"/>
    </row>
    <row r="4" spans="1:2" x14ac:dyDescent="0.45">
      <c r="A4" s="9">
        <v>1</v>
      </c>
      <c r="B4" s="83"/>
    </row>
    <row r="5" spans="1:2" x14ac:dyDescent="0.45">
      <c r="A5" s="9">
        <v>2</v>
      </c>
      <c r="B5" s="83"/>
    </row>
    <row r="6" spans="1:2" x14ac:dyDescent="0.45">
      <c r="A6" s="9">
        <v>3</v>
      </c>
      <c r="B6" s="83"/>
    </row>
    <row r="7" spans="1:2" x14ac:dyDescent="0.45">
      <c r="A7" s="9">
        <v>4</v>
      </c>
      <c r="B7" s="83"/>
    </row>
    <row r="8" spans="1:2" x14ac:dyDescent="0.45">
      <c r="A8" s="9">
        <v>5</v>
      </c>
      <c r="B8" s="83"/>
    </row>
    <row r="9" spans="1:2" x14ac:dyDescent="0.45">
      <c r="A9" s="9">
        <v>6</v>
      </c>
      <c r="B9" s="83"/>
    </row>
    <row r="10" spans="1:2" x14ac:dyDescent="0.45">
      <c r="A10" s="9">
        <v>7</v>
      </c>
      <c r="B10" s="83"/>
    </row>
    <row r="11" spans="1:2" x14ac:dyDescent="0.45">
      <c r="A11" s="9">
        <v>8</v>
      </c>
      <c r="B11" s="83"/>
    </row>
    <row r="12" spans="1:2" x14ac:dyDescent="0.45">
      <c r="A12" s="9">
        <v>9</v>
      </c>
      <c r="B12" s="83"/>
    </row>
    <row r="13" spans="1:2" x14ac:dyDescent="0.45">
      <c r="A13" s="9">
        <v>10</v>
      </c>
      <c r="B13" s="83"/>
    </row>
    <row r="14" spans="1:2" x14ac:dyDescent="0.4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tabSelected="1" topLeftCell="C1" zoomScale="85" zoomScaleNormal="85" workbookViewId="0">
      <selection activeCell="C9" sqref="C9"/>
    </sheetView>
  </sheetViews>
  <sheetFormatPr defaultColWidth="0" defaultRowHeight="15.4" zeroHeight="1" x14ac:dyDescent="0.45"/>
  <cols>
    <col min="1" max="1" width="7.73046875" style="1" customWidth="1"/>
    <col min="2" max="2" width="84.1328125" style="1" customWidth="1"/>
    <col min="3" max="3" width="94.73046875" style="1" customWidth="1"/>
    <col min="4" max="4" width="40.59765625" style="1" customWidth="1"/>
    <col min="5" max="5" width="67" style="1" customWidth="1"/>
    <col min="6" max="16384" width="9.1328125" style="1" hidden="1"/>
  </cols>
  <sheetData>
    <row r="1" spans="1:5" s="18" customFormat="1" x14ac:dyDescent="0.45">
      <c r="A1" s="20" t="s">
        <v>236</v>
      </c>
    </row>
    <row r="2" spans="1:5" s="18" customFormat="1" x14ac:dyDescent="0.45">
      <c r="A2" s="20" t="s">
        <v>139</v>
      </c>
    </row>
    <row r="3" spans="1:5" s="18" customFormat="1" x14ac:dyDescent="0.45">
      <c r="A3" s="18" t="s">
        <v>276</v>
      </c>
    </row>
    <row r="4" spans="1:5" x14ac:dyDescent="0.45">
      <c r="A4" s="27" t="s">
        <v>207</v>
      </c>
      <c r="B4" s="45"/>
      <c r="C4" s="45"/>
      <c r="D4" s="45"/>
      <c r="E4" s="26"/>
    </row>
    <row r="5" spans="1:5" x14ac:dyDescent="0.45">
      <c r="A5" s="10" t="s">
        <v>91</v>
      </c>
      <c r="B5" s="10" t="s">
        <v>92</v>
      </c>
      <c r="C5" s="10" t="s">
        <v>94</v>
      </c>
      <c r="D5" s="10" t="s">
        <v>95</v>
      </c>
      <c r="E5" s="10" t="s">
        <v>93</v>
      </c>
    </row>
    <row r="6" spans="1:5" ht="46.15" x14ac:dyDescent="0.45">
      <c r="A6" s="36">
        <v>1</v>
      </c>
      <c r="B6" s="13" t="s">
        <v>96</v>
      </c>
      <c r="C6" s="13" t="s">
        <v>97</v>
      </c>
      <c r="D6" s="14" t="s">
        <v>98</v>
      </c>
      <c r="E6" s="84"/>
    </row>
    <row r="7" spans="1:5" x14ac:dyDescent="0.45">
      <c r="A7" s="36">
        <v>2</v>
      </c>
      <c r="B7" s="13" t="s">
        <v>99</v>
      </c>
      <c r="C7" s="13" t="s">
        <v>100</v>
      </c>
      <c r="D7" s="14" t="s">
        <v>98</v>
      </c>
      <c r="E7" s="84"/>
    </row>
    <row r="8" spans="1:5" x14ac:dyDescent="0.45">
      <c r="A8" s="36">
        <v>3</v>
      </c>
      <c r="B8" s="13" t="s">
        <v>101</v>
      </c>
      <c r="C8" s="13" t="s">
        <v>102</v>
      </c>
      <c r="D8" s="14" t="s">
        <v>98</v>
      </c>
      <c r="E8" s="84"/>
    </row>
    <row r="9" spans="1:5" ht="46.15" x14ac:dyDescent="0.45">
      <c r="A9" s="36">
        <v>4</v>
      </c>
      <c r="B9" s="13" t="s">
        <v>103</v>
      </c>
      <c r="C9" s="13" t="s">
        <v>104</v>
      </c>
      <c r="D9" s="14" t="s">
        <v>98</v>
      </c>
      <c r="E9" s="84"/>
    </row>
    <row r="10" spans="1:5" x14ac:dyDescent="0.45">
      <c r="A10" s="36">
        <v>5</v>
      </c>
      <c r="B10" s="13" t="s">
        <v>105</v>
      </c>
      <c r="C10" s="13" t="s">
        <v>106</v>
      </c>
      <c r="D10" s="14" t="s">
        <v>98</v>
      </c>
      <c r="E10" s="84"/>
    </row>
    <row r="11" spans="1:5" x14ac:dyDescent="0.45">
      <c r="A11" s="36">
        <v>6</v>
      </c>
      <c r="B11" s="13" t="s">
        <v>107</v>
      </c>
      <c r="C11" s="13" t="s">
        <v>108</v>
      </c>
      <c r="D11" s="14" t="s">
        <v>98</v>
      </c>
      <c r="E11" s="84"/>
    </row>
    <row r="12" spans="1:5" ht="61.5" x14ac:dyDescent="0.45">
      <c r="A12" s="36">
        <v>7</v>
      </c>
      <c r="B12" s="13" t="s">
        <v>109</v>
      </c>
      <c r="C12" s="13" t="s">
        <v>110</v>
      </c>
      <c r="D12" s="14" t="s">
        <v>98</v>
      </c>
      <c r="E12" s="84"/>
    </row>
    <row r="13" spans="1:5" x14ac:dyDescent="0.45">
      <c r="A13" s="36">
        <v>8</v>
      </c>
      <c r="B13" s="13" t="s">
        <v>111</v>
      </c>
      <c r="C13" s="13" t="s">
        <v>112</v>
      </c>
      <c r="D13" s="14" t="s">
        <v>98</v>
      </c>
      <c r="E13" s="84"/>
    </row>
    <row r="14" spans="1:5" x14ac:dyDescent="0.45">
      <c r="A14" s="36">
        <v>9</v>
      </c>
      <c r="B14" s="13" t="s">
        <v>113</v>
      </c>
      <c r="C14" s="13" t="s">
        <v>114</v>
      </c>
      <c r="D14" s="14" t="s">
        <v>98</v>
      </c>
      <c r="E14" s="84"/>
    </row>
    <row r="15" spans="1:5" s="18" customFormat="1" x14ac:dyDescent="0.45">
      <c r="B15" s="57"/>
      <c r="C15" s="57"/>
      <c r="D15" s="53"/>
      <c r="E15" s="57"/>
    </row>
    <row r="16" spans="1:5" x14ac:dyDescent="0.45">
      <c r="A16" s="27" t="s">
        <v>115</v>
      </c>
      <c r="B16" s="54"/>
      <c r="C16" s="54"/>
      <c r="D16" s="55"/>
      <c r="E16" s="56"/>
    </row>
    <row r="17" spans="1:5" x14ac:dyDescent="0.45">
      <c r="A17" s="10" t="s">
        <v>91</v>
      </c>
      <c r="B17" s="10" t="s">
        <v>92</v>
      </c>
      <c r="C17" s="10" t="s">
        <v>94</v>
      </c>
      <c r="D17" s="10" t="s">
        <v>95</v>
      </c>
      <c r="E17" s="10" t="s">
        <v>93</v>
      </c>
    </row>
    <row r="18" spans="1:5" ht="61.5" x14ac:dyDescent="0.45">
      <c r="A18" s="36">
        <v>10</v>
      </c>
      <c r="B18" s="13" t="s">
        <v>116</v>
      </c>
      <c r="C18" s="13" t="s">
        <v>117</v>
      </c>
      <c r="D18" s="14" t="s">
        <v>118</v>
      </c>
      <c r="E18" s="85"/>
    </row>
    <row r="19" spans="1:5" ht="30.75" x14ac:dyDescent="0.45">
      <c r="A19" s="36">
        <v>11</v>
      </c>
      <c r="B19" s="13" t="s">
        <v>119</v>
      </c>
      <c r="C19" s="13" t="s">
        <v>120</v>
      </c>
      <c r="D19" s="14" t="s">
        <v>118</v>
      </c>
      <c r="E19" s="85"/>
    </row>
    <row r="20" spans="1:5" x14ac:dyDescent="0.45">
      <c r="A20" s="36">
        <v>12</v>
      </c>
      <c r="B20" s="13" t="s">
        <v>121</v>
      </c>
      <c r="C20" s="13" t="s">
        <v>122</v>
      </c>
      <c r="D20" s="14" t="s">
        <v>118</v>
      </c>
      <c r="E20" s="85"/>
    </row>
    <row r="21" spans="1:5" ht="30.75" x14ac:dyDescent="0.45">
      <c r="A21" s="36">
        <v>13</v>
      </c>
      <c r="B21" s="13" t="s">
        <v>123</v>
      </c>
      <c r="C21" s="13" t="s">
        <v>124</v>
      </c>
      <c r="D21" s="14" t="s">
        <v>118</v>
      </c>
      <c r="E21" s="85"/>
    </row>
    <row r="22" spans="1:5" ht="61.5" x14ac:dyDescent="0.45">
      <c r="A22" s="36">
        <v>14</v>
      </c>
      <c r="B22" s="13" t="s">
        <v>125</v>
      </c>
      <c r="C22" s="13" t="s">
        <v>126</v>
      </c>
      <c r="D22" s="14" t="s">
        <v>118</v>
      </c>
      <c r="E22" s="85"/>
    </row>
    <row r="23" spans="1:5" ht="30.75" x14ac:dyDescent="0.45">
      <c r="A23" s="36">
        <v>15</v>
      </c>
      <c r="B23" s="13" t="s">
        <v>127</v>
      </c>
      <c r="C23" s="13" t="s">
        <v>128</v>
      </c>
      <c r="D23" s="14" t="s">
        <v>118</v>
      </c>
      <c r="E23" s="85"/>
    </row>
    <row r="24" spans="1:5" x14ac:dyDescent="0.45">
      <c r="A24" s="36">
        <v>16</v>
      </c>
      <c r="B24" s="13" t="s">
        <v>129</v>
      </c>
      <c r="C24" s="13" t="s">
        <v>130</v>
      </c>
      <c r="D24" s="14" t="s">
        <v>118</v>
      </c>
      <c r="E24" s="85"/>
    </row>
    <row r="25" spans="1:5" ht="30.75" x14ac:dyDescent="0.45">
      <c r="A25" s="36">
        <v>17</v>
      </c>
      <c r="B25" s="13" t="s">
        <v>131</v>
      </c>
      <c r="C25" s="13" t="s">
        <v>124</v>
      </c>
      <c r="D25" s="14" t="s">
        <v>118</v>
      </c>
      <c r="E25" s="85"/>
    </row>
    <row r="26" spans="1:5" ht="61.5" x14ac:dyDescent="0.45">
      <c r="A26" s="36">
        <v>18</v>
      </c>
      <c r="B26" s="13" t="s">
        <v>132</v>
      </c>
      <c r="C26" s="13" t="s">
        <v>133</v>
      </c>
      <c r="D26" s="14" t="s">
        <v>118</v>
      </c>
      <c r="E26" s="85"/>
    </row>
    <row r="27" spans="1:5" ht="30.75" x14ac:dyDescent="0.45">
      <c r="A27" s="36">
        <v>19</v>
      </c>
      <c r="B27" s="13" t="s">
        <v>134</v>
      </c>
      <c r="C27" s="13" t="s">
        <v>135</v>
      </c>
      <c r="D27" s="14" t="s">
        <v>118</v>
      </c>
      <c r="E27" s="85"/>
    </row>
    <row r="28" spans="1:5" x14ac:dyDescent="0.45">
      <c r="A28" s="36">
        <v>20</v>
      </c>
      <c r="B28" s="13" t="s">
        <v>136</v>
      </c>
      <c r="C28" s="13" t="s">
        <v>137</v>
      </c>
      <c r="D28" s="14" t="s">
        <v>118</v>
      </c>
      <c r="E28" s="85"/>
    </row>
    <row r="29" spans="1:5" ht="30.75" x14ac:dyDescent="0.45">
      <c r="A29" s="36">
        <v>21</v>
      </c>
      <c r="B29" s="13" t="s">
        <v>138</v>
      </c>
      <c r="C29" s="13" t="s">
        <v>124</v>
      </c>
      <c r="D29" s="14" t="s">
        <v>118</v>
      </c>
      <c r="E29" s="85"/>
    </row>
    <row r="30" spans="1:5" s="18" customFormat="1" x14ac:dyDescent="0.4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topLeftCell="A4" zoomScale="85" zoomScaleNormal="85" workbookViewId="0">
      <selection activeCell="A22" sqref="A22:E22"/>
    </sheetView>
  </sheetViews>
  <sheetFormatPr defaultColWidth="0" defaultRowHeight="15.4" zeroHeight="1" x14ac:dyDescent="0.45"/>
  <cols>
    <col min="1" max="1" width="15.1328125" style="1" customWidth="1"/>
    <col min="2" max="2" width="46.73046875" style="1" customWidth="1"/>
    <col min="3" max="3" width="93.73046875" style="1" customWidth="1"/>
    <col min="4" max="4" width="92" style="1" customWidth="1"/>
    <col min="5" max="5" width="38.73046875" style="1" customWidth="1"/>
    <col min="6" max="16384" width="9.1328125" style="1" hidden="1"/>
  </cols>
  <sheetData>
    <row r="1" spans="1:5" s="18" customFormat="1" x14ac:dyDescent="0.45">
      <c r="A1" s="20" t="s">
        <v>236</v>
      </c>
    </row>
    <row r="2" spans="1:5" s="20" customFormat="1" ht="15" x14ac:dyDescent="0.4">
      <c r="A2" s="20" t="s">
        <v>140</v>
      </c>
    </row>
    <row r="3" spans="1:5" s="18" customFormat="1" x14ac:dyDescent="0.45">
      <c r="A3" s="18" t="s">
        <v>292</v>
      </c>
    </row>
    <row r="4" spans="1:5" x14ac:dyDescent="0.45">
      <c r="A4" s="27" t="s">
        <v>144</v>
      </c>
      <c r="B4" s="45"/>
      <c r="C4" s="45"/>
      <c r="D4" s="45"/>
      <c r="E4" s="26"/>
    </row>
    <row r="5" spans="1:5" x14ac:dyDescent="0.45">
      <c r="A5" s="10" t="s">
        <v>91</v>
      </c>
      <c r="B5" s="10" t="s">
        <v>141</v>
      </c>
      <c r="C5" s="10" t="s">
        <v>142</v>
      </c>
      <c r="D5" s="10" t="s">
        <v>143</v>
      </c>
      <c r="E5" s="10" t="s">
        <v>95</v>
      </c>
    </row>
    <row r="6" spans="1:5" ht="52.5" customHeight="1" x14ac:dyDescent="0.45">
      <c r="A6" s="43">
        <v>1</v>
      </c>
      <c r="B6" s="44" t="s">
        <v>208</v>
      </c>
      <c r="C6" s="31" t="s">
        <v>145</v>
      </c>
      <c r="D6" s="31" t="s">
        <v>146</v>
      </c>
      <c r="E6" s="47" t="s">
        <v>147</v>
      </c>
    </row>
    <row r="7" spans="1:5" ht="46.15" x14ac:dyDescent="0.45">
      <c r="A7" s="36">
        <v>2</v>
      </c>
      <c r="B7" s="37" t="s">
        <v>209</v>
      </c>
      <c r="C7" s="13" t="s">
        <v>145</v>
      </c>
      <c r="D7" s="13" t="s">
        <v>249</v>
      </c>
      <c r="E7" s="48" t="s">
        <v>147</v>
      </c>
    </row>
    <row r="8" spans="1:5" ht="46.15" x14ac:dyDescent="0.45">
      <c r="A8" s="36">
        <v>3</v>
      </c>
      <c r="B8" s="37" t="s">
        <v>217</v>
      </c>
      <c r="C8" s="13" t="s">
        <v>213</v>
      </c>
      <c r="D8" s="38" t="s">
        <v>250</v>
      </c>
      <c r="E8" s="49">
        <v>140.00800000000001</v>
      </c>
    </row>
    <row r="9" spans="1:5" x14ac:dyDescent="0.45">
      <c r="A9" s="18"/>
      <c r="B9" s="18"/>
      <c r="C9" s="18"/>
      <c r="D9" s="18"/>
      <c r="E9" s="18"/>
    </row>
    <row r="10" spans="1:5" x14ac:dyDescent="0.45">
      <c r="A10" s="27" t="s">
        <v>210</v>
      </c>
      <c r="B10" s="45"/>
      <c r="C10" s="45"/>
      <c r="D10" s="45"/>
      <c r="E10" s="26"/>
    </row>
    <row r="11" spans="1:5" x14ac:dyDescent="0.45">
      <c r="A11" s="46" t="s">
        <v>212</v>
      </c>
      <c r="B11" s="46" t="s">
        <v>141</v>
      </c>
      <c r="C11" s="46" t="s">
        <v>142</v>
      </c>
      <c r="D11" s="46" t="s">
        <v>143</v>
      </c>
      <c r="E11" s="46" t="s">
        <v>95</v>
      </c>
    </row>
    <row r="12" spans="1:5" ht="30.75" x14ac:dyDescent="0.45">
      <c r="A12" s="36" t="s">
        <v>215</v>
      </c>
      <c r="B12" s="13" t="s">
        <v>23</v>
      </c>
      <c r="C12" s="13" t="s">
        <v>264</v>
      </c>
      <c r="D12" s="13" t="s">
        <v>263</v>
      </c>
      <c r="E12" s="48" t="s">
        <v>172</v>
      </c>
    </row>
    <row r="13" spans="1:5" ht="30.75" x14ac:dyDescent="0.45">
      <c r="A13" s="36" t="s">
        <v>171</v>
      </c>
      <c r="B13" s="13" t="s">
        <v>174</v>
      </c>
      <c r="C13" s="13" t="s">
        <v>265</v>
      </c>
      <c r="D13" s="13" t="s">
        <v>175</v>
      </c>
      <c r="E13" s="48" t="s">
        <v>271</v>
      </c>
    </row>
    <row r="14" spans="1:5" x14ac:dyDescent="0.45">
      <c r="A14" s="36" t="s">
        <v>173</v>
      </c>
      <c r="B14" s="13" t="s">
        <v>25</v>
      </c>
      <c r="C14" s="13" t="s">
        <v>177</v>
      </c>
      <c r="D14" s="13" t="s">
        <v>178</v>
      </c>
      <c r="E14" s="48" t="s">
        <v>179</v>
      </c>
    </row>
    <row r="15" spans="1:5" x14ac:dyDescent="0.45">
      <c r="A15" s="36" t="s">
        <v>176</v>
      </c>
      <c r="B15" s="13" t="s">
        <v>26</v>
      </c>
      <c r="C15" s="13" t="s">
        <v>181</v>
      </c>
      <c r="D15" s="13" t="s">
        <v>182</v>
      </c>
      <c r="E15" s="48" t="s">
        <v>172</v>
      </c>
    </row>
    <row r="16" spans="1:5" ht="30.75" x14ac:dyDescent="0.45">
      <c r="A16" s="36" t="s">
        <v>180</v>
      </c>
      <c r="B16" s="13" t="s">
        <v>27</v>
      </c>
      <c r="C16" s="13" t="s">
        <v>184</v>
      </c>
      <c r="D16" s="13" t="s">
        <v>185</v>
      </c>
      <c r="E16" s="50" t="s">
        <v>272</v>
      </c>
    </row>
    <row r="17" spans="1:5" x14ac:dyDescent="0.45">
      <c r="A17" s="36" t="s">
        <v>183</v>
      </c>
      <c r="B17" s="13" t="s">
        <v>220</v>
      </c>
      <c r="C17" s="13" t="s">
        <v>187</v>
      </c>
      <c r="D17" s="13" t="s">
        <v>188</v>
      </c>
      <c r="E17" s="48" t="s">
        <v>189</v>
      </c>
    </row>
    <row r="18" spans="1:5" ht="30.75" x14ac:dyDescent="0.45">
      <c r="A18" s="36" t="s">
        <v>186</v>
      </c>
      <c r="B18" s="13" t="s">
        <v>28</v>
      </c>
      <c r="C18" s="13" t="s">
        <v>191</v>
      </c>
      <c r="D18" s="13" t="s">
        <v>266</v>
      </c>
      <c r="E18" s="48" t="s">
        <v>192</v>
      </c>
    </row>
    <row r="19" spans="1:5" x14ac:dyDescent="0.45">
      <c r="A19" s="36" t="s">
        <v>190</v>
      </c>
      <c r="B19" s="13" t="s">
        <v>29</v>
      </c>
      <c r="C19" s="13" t="s">
        <v>194</v>
      </c>
      <c r="D19" s="13" t="s">
        <v>195</v>
      </c>
      <c r="E19" s="48" t="s">
        <v>196</v>
      </c>
    </row>
    <row r="20" spans="1:5" ht="39" customHeight="1" x14ac:dyDescent="0.45">
      <c r="A20" s="36" t="s">
        <v>193</v>
      </c>
      <c r="B20" s="13" t="s">
        <v>30</v>
      </c>
      <c r="C20" s="13" t="s">
        <v>198</v>
      </c>
      <c r="D20" s="13" t="s">
        <v>222</v>
      </c>
      <c r="E20" s="48" t="s">
        <v>196</v>
      </c>
    </row>
    <row r="21" spans="1:5" ht="30.75" x14ac:dyDescent="0.45">
      <c r="A21" s="36" t="s">
        <v>197</v>
      </c>
      <c r="B21" s="13" t="s">
        <v>31</v>
      </c>
      <c r="C21" s="13" t="s">
        <v>200</v>
      </c>
      <c r="D21" s="13" t="s">
        <v>267</v>
      </c>
      <c r="E21" s="48" t="s">
        <v>196</v>
      </c>
    </row>
    <row r="22" spans="1:5" ht="61.5" x14ac:dyDescent="0.45">
      <c r="A22" s="36" t="s">
        <v>199</v>
      </c>
      <c r="B22" s="13" t="s">
        <v>32</v>
      </c>
      <c r="C22" s="13" t="s">
        <v>201</v>
      </c>
      <c r="D22" s="13" t="s">
        <v>268</v>
      </c>
      <c r="E22" s="48" t="s">
        <v>202</v>
      </c>
    </row>
    <row r="23" spans="1:5" ht="61.5" x14ac:dyDescent="0.45">
      <c r="A23" s="14" t="s">
        <v>216</v>
      </c>
      <c r="B23" s="13" t="s">
        <v>203</v>
      </c>
      <c r="C23" s="13" t="s">
        <v>204</v>
      </c>
      <c r="D23" s="13" t="s">
        <v>221</v>
      </c>
      <c r="E23" s="48" t="s">
        <v>205</v>
      </c>
    </row>
    <row r="24" spans="1:5" x14ac:dyDescent="0.45">
      <c r="A24" s="18"/>
      <c r="B24" s="18"/>
      <c r="C24" s="18"/>
      <c r="D24" s="18"/>
      <c r="E24" s="18"/>
    </row>
    <row r="25" spans="1:5" x14ac:dyDescent="0.45">
      <c r="A25" s="27" t="s">
        <v>211</v>
      </c>
      <c r="B25" s="45"/>
      <c r="C25" s="45"/>
      <c r="D25" s="45"/>
      <c r="E25" s="26"/>
    </row>
    <row r="26" spans="1:5" x14ac:dyDescent="0.45">
      <c r="A26" s="10" t="s">
        <v>91</v>
      </c>
      <c r="B26" s="10" t="s">
        <v>141</v>
      </c>
      <c r="C26" s="10" t="s">
        <v>142</v>
      </c>
      <c r="D26" s="10" t="s">
        <v>143</v>
      </c>
      <c r="E26" s="10" t="s">
        <v>95</v>
      </c>
    </row>
    <row r="27" spans="1:5" ht="107.65" x14ac:dyDescent="0.45">
      <c r="A27" s="36">
        <v>1</v>
      </c>
      <c r="B27" s="13" t="s">
        <v>148</v>
      </c>
      <c r="C27" s="13" t="s">
        <v>206</v>
      </c>
      <c r="D27" s="13" t="s">
        <v>273</v>
      </c>
      <c r="E27" s="48" t="s">
        <v>270</v>
      </c>
    </row>
    <row r="28" spans="1:5" ht="48" customHeight="1" x14ac:dyDescent="0.45">
      <c r="A28" s="36">
        <v>2</v>
      </c>
      <c r="B28" s="13" t="s">
        <v>149</v>
      </c>
      <c r="C28" s="13" t="s">
        <v>150</v>
      </c>
      <c r="D28" s="13" t="s">
        <v>226</v>
      </c>
      <c r="E28" s="48" t="s">
        <v>151</v>
      </c>
    </row>
    <row r="29" spans="1:5" ht="30.75" x14ac:dyDescent="0.45">
      <c r="A29" s="36">
        <v>3</v>
      </c>
      <c r="B29" s="13" t="s">
        <v>152</v>
      </c>
      <c r="C29" s="13" t="s">
        <v>153</v>
      </c>
      <c r="D29" s="13" t="s">
        <v>227</v>
      </c>
      <c r="E29" s="48" t="s">
        <v>154</v>
      </c>
    </row>
    <row r="30" spans="1:5" ht="30.75" x14ac:dyDescent="0.45">
      <c r="A30" s="36">
        <v>4</v>
      </c>
      <c r="B30" s="13" t="s">
        <v>155</v>
      </c>
      <c r="C30" s="13" t="s">
        <v>156</v>
      </c>
      <c r="D30" s="13" t="s">
        <v>228</v>
      </c>
      <c r="E30" s="48" t="s">
        <v>157</v>
      </c>
    </row>
    <row r="31" spans="1:5" ht="63" customHeight="1" x14ac:dyDescent="0.45">
      <c r="A31" s="36">
        <v>5</v>
      </c>
      <c r="B31" s="13" t="s">
        <v>158</v>
      </c>
      <c r="C31" s="13" t="s">
        <v>159</v>
      </c>
      <c r="D31" s="13" t="s">
        <v>229</v>
      </c>
      <c r="E31" s="48" t="s">
        <v>160</v>
      </c>
    </row>
    <row r="32" spans="1:5" ht="63" customHeight="1" x14ac:dyDescent="0.45">
      <c r="A32" s="36">
        <v>6</v>
      </c>
      <c r="B32" s="13" t="s">
        <v>161</v>
      </c>
      <c r="C32" s="13" t="s">
        <v>162</v>
      </c>
      <c r="D32" s="13" t="s">
        <v>230</v>
      </c>
      <c r="E32" s="48" t="s">
        <v>163</v>
      </c>
    </row>
    <row r="33" spans="1:5" ht="30.75" x14ac:dyDescent="0.45">
      <c r="A33" s="36">
        <v>7</v>
      </c>
      <c r="B33" s="37" t="s">
        <v>288</v>
      </c>
      <c r="C33" s="13" t="s">
        <v>219</v>
      </c>
      <c r="D33" s="13" t="s">
        <v>218</v>
      </c>
      <c r="E33" s="49" t="s">
        <v>192</v>
      </c>
    </row>
    <row r="34" spans="1:5" ht="61.5" x14ac:dyDescent="0.45">
      <c r="A34" s="36">
        <v>8</v>
      </c>
      <c r="B34" s="13" t="s">
        <v>289</v>
      </c>
      <c r="C34" s="13" t="s">
        <v>274</v>
      </c>
      <c r="D34" s="13" t="s">
        <v>169</v>
      </c>
      <c r="E34" s="48" t="s">
        <v>170</v>
      </c>
    </row>
    <row r="35" spans="1:5" ht="61.5" x14ac:dyDescent="0.45">
      <c r="A35" s="36">
        <v>9</v>
      </c>
      <c r="B35" s="13" t="s">
        <v>164</v>
      </c>
      <c r="C35" s="13" t="s">
        <v>165</v>
      </c>
      <c r="D35" s="13" t="s">
        <v>231</v>
      </c>
      <c r="E35" s="48" t="s">
        <v>166</v>
      </c>
    </row>
    <row r="36" spans="1:5" ht="61.5" x14ac:dyDescent="0.45">
      <c r="A36" s="36">
        <v>10</v>
      </c>
      <c r="B36" s="13" t="s">
        <v>234</v>
      </c>
      <c r="C36" s="13" t="s">
        <v>167</v>
      </c>
      <c r="D36" s="13" t="s">
        <v>232</v>
      </c>
      <c r="E36" s="48" t="s">
        <v>160</v>
      </c>
    </row>
    <row r="37" spans="1:5" ht="76.900000000000006" x14ac:dyDescent="0.45">
      <c r="A37" s="36">
        <v>11</v>
      </c>
      <c r="B37" s="13" t="s">
        <v>235</v>
      </c>
      <c r="C37" s="13" t="s">
        <v>168</v>
      </c>
      <c r="D37" s="13" t="s">
        <v>233</v>
      </c>
      <c r="E37" s="48" t="s">
        <v>163</v>
      </c>
    </row>
    <row r="38" spans="1:5" s="18" customFormat="1" x14ac:dyDescent="0.4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Steven Glickman</cp:lastModifiedBy>
  <dcterms:created xsi:type="dcterms:W3CDTF">2017-01-13T17:49:37Z</dcterms:created>
  <dcterms:modified xsi:type="dcterms:W3CDTF">2022-12-09T15:31:43Z</dcterms:modified>
</cp:coreProperties>
</file>